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4" activeTab="10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จ่ายจากเงินสะสม" sheetId="15" r:id="rId15"/>
    <sheet name="Sheet1" sheetId="16" r:id="rId16"/>
  </sheets>
  <definedNames>
    <definedName name="_xlnm.Print_Area" localSheetId="0">'งบทดลอง'!$A$1:$G$63</definedName>
    <definedName name="_xlnm.Print_Area" localSheetId="1">'ประกอบงบทดลองและรายงานรับจ่ายเง'!$A$1:$D$27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<sst xmlns="http://schemas.openxmlformats.org/spreadsheetml/2006/main" count="1575" uniqueCount="741">
  <si>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</si>
  <si>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</si>
  <si>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</si>
  <si>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</si>
  <si>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</si>
  <si>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</si>
  <si>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</si>
  <si>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</si>
  <si>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</si>
  <si>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</si>
  <si>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</si>
  <si>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</si>
  <si>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</si>
  <si>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</si>
  <si>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</si>
  <si>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</si>
  <si>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</si>
  <si>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</si>
  <si>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</si>
  <si>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</si>
  <si>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</si>
  <si>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</si>
  <si>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</si>
  <si>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</si>
  <si>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</si>
  <si>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</si>
  <si>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</si>
  <si>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</si>
  <si>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</si>
  <si>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</si>
  <si>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</si>
  <si>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</si>
  <si>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</si>
  <si>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</si>
  <si>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</si>
  <si>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</si>
  <si>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</si>
  <si>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</si>
  <si>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</si>
  <si>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</si>
  <si>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</si>
  <si>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</si>
  <si>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</si>
  <si>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</si>
  <si>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</si>
  <si>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</si>
  <si>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</si>
  <si>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</si>
  <si>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</si>
  <si>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</si>
  <si>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</si>
  <si>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</si>
  <si>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</si>
  <si>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</si>
  <si>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</si>
  <si>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</si>
  <si>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</si>
  <si>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</si>
  <si>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</si>
  <si>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</si>
  <si>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</si>
  <si>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</si>
  <si>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</si>
  <si>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</si>
  <si>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</si>
  <si>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</si>
  <si>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</si>
  <si>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</si>
  <si>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</si>
  <si>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</si>
  <si>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</si>
  <si>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</si>
  <si>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</si>
  <si>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</si>
  <si>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</si>
  <si>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</si>
  <si>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</si>
  <si>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</si>
  <si>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</si>
  <si>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</si>
  <si>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</si>
  <si>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</si>
  <si>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</si>
  <si>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</si>
  <si>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</si>
  <si>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</si>
  <si>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</si>
  <si>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</si>
  <si>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</si>
  <si>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</si>
  <si>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</si>
  <si>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</si>
  <si>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</si>
  <si>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</si>
  <si>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</si>
  <si>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</si>
  <si>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</si>
  <si>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</si>
  <si>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</si>
  <si>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</si>
  <si>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</si>
  <si>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</si>
  <si>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</si>
  <si>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</si>
  <si>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</si>
  <si>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</si>
  <si>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</si>
  <si>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</si>
  <si>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</si>
  <si>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</si>
  <si>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</si>
  <si>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</si>
  <si>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</si>
  <si>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</si>
  <si>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</si>
  <si>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</si>
  <si>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</si>
  <si>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</si>
  <si>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</si>
  <si>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</si>
  <si>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</si>
  <si>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</si>
  <si>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</si>
  <si>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</si>
  <si>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</si>
  <si>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</si>
  <si>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</si>
  <si>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</si>
  <si>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</si>
  <si>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</si>
  <si>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</si>
  <si>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</si>
  <si>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</si>
  <si>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</si>
  <si>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</si>
  <si>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</si>
  <si>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</si>
  <si>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</si>
  <si>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</si>
  <si>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</si>
  <si>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</si>
  <si>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</si>
  <si>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</si>
  <si>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</si>
  <si>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</si>
  <si>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</si>
  <si>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</si>
  <si>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</si>
  <si>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</si>
  <si>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</si>
  <si>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</si>
  <si>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</si>
  <si>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</si>
  <si>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</si>
  <si>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</si>
  <si>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</si>
  <si>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</si>
  <si>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</si>
  <si>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</si>
  <si>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</si>
  <si>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</si>
  <si>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</si>
  <si>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</si>
  <si>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</si>
  <si>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</si>
  <si>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</si>
  <si>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</si>
  <si>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</si>
  <si>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</si>
  <si>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</si>
  <si>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</si>
  <si>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</si>
  <si>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</si>
  <si>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</si>
  <si>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</si>
  <si>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</si>
  <si>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</si>
  <si>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</si>
  <si>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</si>
  <si>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</si>
  <si>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</si>
  <si>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</si>
  <si>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</si>
  <si>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</si>
  <si>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</si>
  <si>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</si>
  <si>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</si>
  <si>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</si>
  <si>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</si>
  <si>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</si>
  <si>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</si>
  <si>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</si>
  <si>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</si>
  <si>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</si>
  <si>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</si>
  <si>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</si>
  <si>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</si>
  <si>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</si>
  <si>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</si>
  <si>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</si>
  <si>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</si>
  <si>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</si>
  <si>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</si>
  <si>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</si>
  <si>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</si>
  <si>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</si>
  <si>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</si>
  <si>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</si>
  <si>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</si>
  <si>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</si>
  <si>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</si>
  <si>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</si>
  <si>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</si>
  <si>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</si>
  <si>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</si>
  <si>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</si>
  <si>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</si>
  <si>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</si>
  <si>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</si>
  <si>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</si>
  <si>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</si>
  <si>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</si>
  <si>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</si>
  <si>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</si>
  <si>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</si>
  <si>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</si>
  <si>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</si>
  <si>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</si>
  <si>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</si>
  <si>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</si>
  <si>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</si>
  <si>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</si>
  <si>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</si>
  <si>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</si>
  <si>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</si>
  <si>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</si>
  <si>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</si>
  <si>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</si>
  <si>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</si>
  <si>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</si>
  <si>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</si>
  <si>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</si>
  <si>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</si>
  <si>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</si>
  <si>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</si>
  <si>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</si>
  <si>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</si>
  <si>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</si>
  <si>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</si>
  <si>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</si>
  <si>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</si>
  <si>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</si>
  <si>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</si>
  <si>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</si>
  <si>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</si>
  <si>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</si>
  <si>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</si>
  <si>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</si>
  <si>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</si>
  <si>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</si>
  <si>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</si>
  <si>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</si>
  <si>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</si>
  <si>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</si>
  <si>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</si>
  <si>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</si>
  <si>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</si>
  <si>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</si>
  <si>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</si>
  <si>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</si>
  <si>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</si>
  <si>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</si>
  <si>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</si>
  <si>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</si>
  <si>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</si>
  <si>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</si>
  <si>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</si>
  <si>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</si>
  <si>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</si>
  <si>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</si>
  <si>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</si>
  <si>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</si>
  <si>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</si>
  <si>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</si>
  <si>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</si>
  <si>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</si>
  <si>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</si>
  <si>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</si>
  <si>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</si>
  <si>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</si>
  <si>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</si>
  <si>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</si>
  <si>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</si>
  <si>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</si>
  <si>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</si>
  <si>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</si>
  <si>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</si>
  <si>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</si>
  <si>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</si>
  <si>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</si>
  <si>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</si>
  <si>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</si>
  <si>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</si>
  <si>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</si>
  <si>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</si>
  <si>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</si>
  <si>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</si>
  <si>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</si>
  <si>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</si>
  <si>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</si>
  <si>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</si>
  <si>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</si>
  <si>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</si>
  <si>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</si>
  <si>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</si>
  <si>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</si>
  <si>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</si>
  <si>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</si>
  <si>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</si>
  <si>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</si>
  <si>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</si>
  <si>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</si>
  <si>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</si>
  <si>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</si>
  <si>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</si>
  <si>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</si>
  <si>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</si>
  <si>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</si>
  <si>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</si>
  <si>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</si>
  <si>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</si>
  <si>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</si>
  <si>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</si>
  <si>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</si>
  <si>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</si>
  <si>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</si>
  <si>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</si>
  <si>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</si>
  <si>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</si>
  <si>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</si>
  <si>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</si>
  <si>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</si>
  <si>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</si>
  <si>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</si>
  <si>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</si>
  <si>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</si>
  <si>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</si>
  <si>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</si>
  <si>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</si>
  <si>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</si>
  <si>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</si>
  <si>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</si>
  <si>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</si>
  <si>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</si>
  <si>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</si>
  <si>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</si>
  <si>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</si>
  <si>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</si>
  <si>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</si>
  <si>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</si>
  <si>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</si>
  <si>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</si>
  <si>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</si>
  <si>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</si>
  <si>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</si>
  <si>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</si>
  <si>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</si>
  <si>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</si>
  <si>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</si>
  <si>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</si>
  <si>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</si>
  <si>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</si>
  <si>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</si>
  <si>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</si>
  <si>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</si>
  <si>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</si>
  <si>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</si>
  <si>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</si>
  <si>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</si>
  <si>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</si>
  <si>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</si>
  <si>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</si>
  <si>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</si>
  <si>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</si>
  <si>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</si>
  <si>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</si>
  <si>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</si>
  <si>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</si>
  <si>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</si>
  <si>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</si>
  <si>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</si>
  <si>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</si>
  <si>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</si>
  <si>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</si>
  <si>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</si>
  <si>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</si>
  <si>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</si>
  <si>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</si>
  <si>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</si>
  <si>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</si>
  <si>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</si>
  <si>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</si>
  <si>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</si>
  <si>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</si>
  <si>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</si>
  <si>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</si>
  <si>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</si>
  <si>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</si>
  <si>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</si>
  <si>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</si>
  <si>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</si>
  <si>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</si>
  <si>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</si>
  <si>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</si>
  <si>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</si>
  <si>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</si>
  <si>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</si>
  <si>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</si>
  <si>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</si>
  <si>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</si>
  <si>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</si>
  <si>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</si>
  <si>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</si>
  <si>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</si>
  <si>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</si>
  <si>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</si>
  <si>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</si>
  <si>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</si>
  <si>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</si>
  <si>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</si>
  <si>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</si>
  <si>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</si>
  <si>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</si>
  <si>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</si>
  <si>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</si>
  <si>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</si>
  <si>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</si>
  <si>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</si>
  <si>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</si>
  <si>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</si>
  <si>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</si>
  <si>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</si>
  <si>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</si>
  <si>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</si>
  <si>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</si>
  <si>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</si>
  <si>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</si>
  <si>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</si>
  <si>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</si>
  <si>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</si>
  <si>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</si>
  <si>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</si>
  <si>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</si>
  <si>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</si>
  <si>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</si>
  <si>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</si>
  <si>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</si>
  <si>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</si>
  <si>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</si>
  <si>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</si>
  <si>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</si>
  <si>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</si>
  <si>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</si>
  <si>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</si>
  <si>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</si>
  <si>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</si>
  <si>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</si>
  <si>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</si>
  <si>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</si>
  <si>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</si>
  <si>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</si>
  <si>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</si>
  <si>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</si>
  <si>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</si>
  <si>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</si>
  <si>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</si>
  <si>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</si>
  <si>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</si>
  <si>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</si>
  <si>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</si>
  <si>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</si>
  <si>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</si>
  <si>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</si>
  <si>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</si>
  <si>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</si>
  <si>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</si>
  <si>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</si>
  <si>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</si>
  <si>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</si>
  <si>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</si>
  <si>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</si>
  <si>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</si>
  <si>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</si>
  <si>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</si>
  <si>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</si>
  <si>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</si>
  <si>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</si>
  <si>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</si>
  <si>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</si>
  <si>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</si>
  <si>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</si>
  <si>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</si>
  <si>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</si>
  <si>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</si>
  <si>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</si>
  <si>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</si>
  <si>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</si>
  <si>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</si>
  <si>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</si>
  <si>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</si>
  <si>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</si>
  <si>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</si>
  <si>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</si>
  <si>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</si>
  <si>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</si>
  <si>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</si>
  <si>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2/2560</t>
  </si>
  <si>
    <t>10/2560</t>
  </si>
  <si>
    <t>กลุ่มเกษตรกรบ้านละลม หมู่ 4</t>
  </si>
  <si>
    <t>8/2560</t>
  </si>
  <si>
    <t>11/2560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</si>
  <si>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</si>
  <si>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</si>
  <si>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</si>
  <si>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</si>
  <si>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</si>
  <si>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</si>
  <si>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</si>
  <si>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</si>
  <si>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</si>
  <si>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</si>
  <si>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</si>
  <si>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</si>
  <si>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</si>
  <si>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</si>
  <si>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</si>
  <si>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</si>
  <si>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</si>
  <si>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</si>
  <si>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</si>
  <si>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</si>
  <si>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</si>
  <si>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</si>
  <si>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</si>
  <si>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</si>
  <si>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</si>
  <si>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</si>
  <si>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</si>
  <si>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</si>
  <si>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</si>
  <si>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</si>
  <si>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</si>
  <si>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</si>
  <si>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</si>
  <si>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</si>
  <si>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</si>
  <si>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</si>
  <si>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</si>
  <si>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</si>
  <si>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</si>
  <si>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</si>
  <si>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</si>
  <si>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</si>
  <si>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</si>
  <si>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</si>
  <si>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</si>
  <si>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</si>
  <si>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</si>
  <si>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</si>
  <si>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2/2561</t>
  </si>
  <si>
    <t>1,500.00</t>
  </si>
  <si>
    <t xml:space="preserve"> 21040008  </t>
  </si>
  <si>
    <t>600.00</t>
  </si>
  <si>
    <t xml:space="preserve"> 21040016  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</si>
  <si>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</si>
  <si>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</si>
  <si>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</si>
  <si>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</si>
  <si>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</si>
  <si>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</si>
  <si>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</si>
  <si>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</si>
  <si>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</si>
  <si>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</si>
  <si>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</si>
  <si>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</si>
  <si>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</si>
  <si>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</si>
  <si>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>585.00</t>
  </si>
  <si>
    <t>6,843.00</t>
  </si>
  <si>
    <t>8,589.60</t>
  </si>
  <si>
    <t xml:space="preserve"> 21040005  </t>
  </si>
  <si>
    <t>เงินสด</t>
  </si>
  <si>
    <t xml:space="preserve">11011000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</si>
  <si>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</si>
  <si>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</si>
  <si>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</si>
  <si>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</si>
  <si>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</si>
  <si>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</si>
  <si>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</si>
  <si>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</si>
  <si>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</si>
  <si>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</si>
  <si>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</si>
  <si>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กลุ่มทำเครื่องปั้นดินเผา หมู่ 10</t>
  </si>
  <si>
    <t>11. ค่าธรรมเนียมอื่น ๆ</t>
  </si>
  <si>
    <t>412199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</si>
  <si>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</si>
  <si>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</si>
  <si>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</si>
  <si>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รายจ่ายตามข้อผูกพัน</t>
  </si>
  <si>
    <t>5111100</t>
  </si>
  <si>
    <t>รวมทั้งสิ้นตั้งแต่ต้นปี</t>
  </si>
  <si>
    <t>2,308,000.00</t>
  </si>
  <si>
    <t>กระดาษทำการกระทบยอดรายจ่าย (จ่ายจากเงินสะสม)</t>
  </si>
  <si>
    <t>เงินอุดหนุนเอกชน</t>
  </si>
  <si>
    <t>5610300</t>
  </si>
  <si>
    <t>กลุ่มทำหินทราย หมู่ 3</t>
  </si>
  <si>
    <t>7,543.43</t>
  </si>
  <si>
    <t>612.44</t>
  </si>
  <si>
    <t>ภาษีป้าย</t>
  </si>
  <si>
    <t xml:space="preserve">41100003  </t>
  </si>
  <si>
    <t>3/2561</t>
  </si>
  <si>
    <t>กลุ่มปลูกข้าวหอมมะลิ หมู่ที่ 9</t>
  </si>
  <si>
    <t>4/2561</t>
  </si>
  <si>
    <t>5/2561</t>
  </si>
  <si>
    <t>งบทดลอง</t>
  </si>
  <si>
    <t xml:space="preserve">           นักวิชาการเงินและบัญชีชำนาญการ                                                   ผู้อำนวยการกองคลัง</t>
  </si>
  <si>
    <t>13,960,406.00</t>
  </si>
  <si>
    <t>1,095,400.00</t>
  </si>
  <si>
    <t>2,893,400.00</t>
  </si>
  <si>
    <t>58,500.00</t>
  </si>
  <si>
    <t>516,600.00</t>
  </si>
  <si>
    <t>32,983,885.63</t>
  </si>
  <si>
    <t xml:space="preserve">54100000  </t>
  </si>
  <si>
    <t>6/2561</t>
  </si>
  <si>
    <t>กลุ่มผลิตภัณฑ์เครืองปั้นดินเผาบ้านหนองชุมแสง หมู่ 10</t>
  </si>
  <si>
    <t>กลุ่มผลิตภัณฑ์เครื่องปั้นดินเผา หมู่ 10</t>
  </si>
  <si>
    <t>กลุ่มปลูกมันสำปะหลัง หมู่ 9</t>
  </si>
  <si>
    <t>กลุ่มปลูกมันสำปะหลัง หมู่ที่ 4</t>
  </si>
  <si>
    <t>กลุ่มปลูกมันสำปะหลัง หมู่ที่ 8</t>
  </si>
  <si>
    <t>กลุ่มเกษตรกรปลูกมันสำปะหลัง บ้านกุดจอกน้อย หมู่ 6</t>
  </si>
  <si>
    <t>กลุ่มเกษตรกรปลูกอ้อย หมู่ 5 บ้านสระตระหมก</t>
  </si>
  <si>
    <t>กลุ่มกระยาสาทร บ้านละลมใหม่ หมู่ที่ 3</t>
  </si>
  <si>
    <t>7/2561</t>
  </si>
  <si>
    <t>กลุ่มทำไรมันสำปะหลัง หมู่ 1</t>
  </si>
  <si>
    <t>ปีงบประมาณ 2561 ประจำเดือน พฤษภาคม</t>
  </si>
  <si>
    <t>540,404.00</t>
  </si>
  <si>
    <t>17,821.00</t>
  </si>
  <si>
    <t>109,467.10</t>
  </si>
  <si>
    <t>4,673.00</t>
  </si>
  <si>
    <t>124,970.71</t>
  </si>
  <si>
    <t>3,668.55</t>
  </si>
  <si>
    <t>12,308,229.75</t>
  </si>
  <si>
    <t>2,755,142.24</t>
  </si>
  <si>
    <t>27,045,562.56</t>
  </si>
  <si>
    <t>2,781,304.79</t>
  </si>
  <si>
    <t>6,829,000.00</t>
  </si>
  <si>
    <t>896,400.00</t>
  </si>
  <si>
    <t>1,790.00</t>
  </si>
  <si>
    <t>448.00</t>
  </si>
  <si>
    <t>532,800.00</t>
  </si>
  <si>
    <t>71,500.00</t>
  </si>
  <si>
    <t>63,291.64</t>
  </si>
  <si>
    <t>13,358.38</t>
  </si>
  <si>
    <t>241,250.00</t>
  </si>
  <si>
    <t>77,200.00</t>
  </si>
  <si>
    <t>54,280.00</t>
  </si>
  <si>
    <t>2,079,641.69</t>
  </si>
  <si>
    <t>264,929.75</t>
  </si>
  <si>
    <t>7,990.58</t>
  </si>
  <si>
    <t>2,313.00</t>
  </si>
  <si>
    <t>33,085.00</t>
  </si>
  <si>
    <t>880.00</t>
  </si>
  <si>
    <t>9,857,375.03</t>
  </si>
  <si>
    <t>1,333,872.13</t>
  </si>
  <si>
    <t>36,902,937.59</t>
  </si>
  <si>
    <t>4,115,176.92</t>
  </si>
  <si>
    <t>7,116,126.08</t>
  </si>
  <si>
    <t>847,543.00</t>
  </si>
  <si>
    <t>1,829,280.00</t>
  </si>
  <si>
    <t>229,884.00</t>
  </si>
  <si>
    <t>5,126,328.00</t>
  </si>
  <si>
    <t>658,270.00</t>
  </si>
  <si>
    <t>262,358.00</t>
  </si>
  <si>
    <t>28,650.00</t>
  </si>
  <si>
    <t>1,567,174.63</t>
  </si>
  <si>
    <t>345,904.00</t>
  </si>
  <si>
    <t>1,056,903.18</t>
  </si>
  <si>
    <t>31,491.00</t>
  </si>
  <si>
    <t>163,243.49</t>
  </si>
  <si>
    <t>22,515.37</t>
  </si>
  <si>
    <t>1,223,876.00</t>
  </si>
  <si>
    <t>263,680.00</t>
  </si>
  <si>
    <t>18,403,789.38</t>
  </si>
  <si>
    <t>2,427,937.37</t>
  </si>
  <si>
    <t>807,400.00</t>
  </si>
  <si>
    <t>219,590.00</t>
  </si>
  <si>
    <t>31,410.00</t>
  </si>
  <si>
    <t>127,942.25</t>
  </si>
  <si>
    <t>20,880.00</t>
  </si>
  <si>
    <t>3,110,113.00</t>
  </si>
  <si>
    <t>1,095,700.00</t>
  </si>
  <si>
    <t>14,004,697.18</t>
  </si>
  <si>
    <t>2,240,521.13</t>
  </si>
  <si>
    <t>32,408,486.56</t>
  </si>
  <si>
    <t>4,668,458.50</t>
  </si>
  <si>
    <t>4,494,451.03</t>
  </si>
  <si>
    <t>-553,281.58</t>
  </si>
  <si>
    <t>32,430,604.05</t>
  </si>
  <si>
    <t>ณ วันที่ 31 พฤษภาคม 2561</t>
  </si>
  <si>
    <t>ประจำเดือน พฤษภาคม  ปีงบประมาณ   พ.ศ. 2561</t>
  </si>
  <si>
    <t>ประจำเดือน  พฤษภาคม ปีงบประมาณ พ.ศ.  2561</t>
  </si>
  <si>
    <t>ประจำเดือน พฤษภาคม ปีงบประมาณ พ.ศ. 2561</t>
  </si>
  <si>
    <t>ประจำเดือน พฤษภาคม ปีงบประมาณ พ.ศ.  2561</t>
  </si>
  <si>
    <t xml:space="preserve">  ประกอบงบทดลอง  ณ  วันที่    31  พฤษภาคม  2561</t>
  </si>
  <si>
    <t>กลุ่มทำไร่มันสำปะหลัง หมู่ที่ 12</t>
  </si>
  <si>
    <t>หมายเหตุ 1  ประกอบงบทดลอง  ณ  วันที่    31  พฤษภาคม  2561</t>
  </si>
  <si>
    <t>ณ วันที่  31  พฤษภาคม  2561</t>
  </si>
  <si>
    <t>วันที่  1  พฤษภาคม  2561  ถึง   31  พฤษภาคม  2561</t>
  </si>
  <si>
    <t>ยอดเงินคงเหลือตามรายงานธนาคาร ณ วันที่  31  พฤษภาคม  2561</t>
  </si>
  <si>
    <t>9 พ.ค. 61</t>
  </si>
  <si>
    <t>24120401</t>
  </si>
  <si>
    <t>21 พ.ค. 61</t>
  </si>
  <si>
    <t>24120408</t>
  </si>
  <si>
    <t>24120410</t>
  </si>
  <si>
    <t>31 พ.ค. 61</t>
  </si>
  <si>
    <t>24120412</t>
  </si>
  <si>
    <t>ยอดเงินคงเหลือตามบัญชี  ณ  วันที่  31  พฤษภาคม  2561</t>
  </si>
  <si>
    <t>(ลงชื่อ)...................................................วันที่  31  พฤษภาคม  2561</t>
  </si>
  <si>
    <t>(ลงชื่อ).................................วันที่  31  พฤษภาคม  2561</t>
  </si>
  <si>
    <r>
      <t>หัก</t>
    </r>
    <r>
      <rPr>
        <b/>
        <sz val="16"/>
        <rFont val="Angsana New"/>
        <family val="1"/>
      </rPr>
      <t xml:space="preserve">  รายได้ที่ยังไม่รับ</t>
    </r>
  </si>
  <si>
    <t>ภาษีธุระกิจเฉพาะ</t>
  </si>
  <si>
    <t>30 พ.ค. 61</t>
  </si>
  <si>
    <t>10080340</t>
  </si>
  <si>
    <t>10080344</t>
  </si>
  <si>
    <t>(ลงชื่อ)...................................................วันที่ 31  พฤษภาคม  2561</t>
  </si>
  <si>
    <t>(ลงชื่อ)..................................วันที่  31  พฤษภาคม  2561</t>
  </si>
  <si>
    <t xml:space="preserve">     นักวิชาการเงินและบัญชีชำนาญการ</t>
  </si>
  <si>
    <t xml:space="preserve">          ผู้อำนวยการกองคลัง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</si>
</sst>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0"/>
      <color rgb="FF4169E1"/>
      <name val="Microsoft Sans Serif"/>
      <family val="0"/>
    </font>
    <font>
      <sz val="1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5" fillId="0" borderId="0" xfId="0" applyFont="1" applyFill="1" applyBorder="1" applyAlignment="1">
      <alignment/>
    </xf>
    <xf numFmtId="0" fontId="70" fillId="0" borderId="28" xfId="0" applyNumberFormat="1" applyFont="1" applyFill="1" applyBorder="1" applyAlignment="1">
      <alignment horizontal="center" vertical="center" wrapText="1" readingOrder="1"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71" fillId="36" borderId="33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11" xfId="0" applyFont="1" applyBorder="1" applyAlignment="1">
      <alignment/>
    </xf>
    <xf numFmtId="0" fontId="72" fillId="36" borderId="33" xfId="0" applyNumberFormat="1" applyFont="1" applyFill="1" applyBorder="1" applyAlignment="1">
      <alignment vertical="top" wrapText="1" readingOrder="1"/>
    </xf>
    <xf numFmtId="241" fontId="73" fillId="0" borderId="28" xfId="0" applyNumberFormat="1" applyFont="1" applyFill="1" applyBorder="1" applyAlignment="1">
      <alignment horizontal="right" vertical="center" wrapText="1" readingOrder="1"/>
    </xf>
    <xf numFmtId="241" fontId="74" fillId="0" borderId="28" xfId="0" applyNumberFormat="1" applyFont="1" applyFill="1" applyBorder="1" applyAlignment="1">
      <alignment vertical="top" wrapText="1" readingOrder="1"/>
    </xf>
    <xf numFmtId="0" fontId="71" fillId="0" borderId="28" xfId="0" applyNumberFormat="1" applyFont="1" applyFill="1" applyBorder="1" applyAlignment="1">
      <alignment vertical="center" wrapText="1" readingOrder="1"/>
    </xf>
    <xf numFmtId="0" fontId="71" fillId="0" borderId="35" xfId="0" applyNumberFormat="1" applyFont="1" applyFill="1" applyBorder="1" applyAlignment="1">
      <alignment horizontal="left" vertical="center" wrapText="1" readingOrder="1"/>
    </xf>
    <xf numFmtId="0" fontId="72" fillId="0" borderId="35" xfId="0" applyNumberFormat="1" applyFont="1" applyFill="1" applyBorder="1" applyAlignment="1">
      <alignment vertical="center" wrapText="1" readingOrder="1"/>
    </xf>
    <xf numFmtId="0" fontId="75" fillId="0" borderId="36" xfId="0" applyNumberFormat="1" applyFont="1" applyFill="1" applyBorder="1" applyAlignment="1">
      <alignment horizontal="right" vertical="center" wrapText="1" readingOrder="1"/>
    </xf>
    <xf numFmtId="0" fontId="76" fillId="0" borderId="36" xfId="0" applyNumberFormat="1" applyFont="1" applyFill="1" applyBorder="1" applyAlignment="1">
      <alignment horizontal="right" vertical="center" wrapText="1" readingOrder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1" fillId="35" borderId="30" xfId="0" applyNumberFormat="1" applyFont="1" applyFill="1" applyBorder="1" applyAlignment="1">
      <alignment horizontal="left" vertical="center" wrapText="1" readingOrder="1"/>
    </xf>
    <xf numFmtId="0" fontId="71" fillId="35" borderId="28" xfId="0" applyNumberFormat="1" applyFont="1" applyFill="1" applyBorder="1" applyAlignment="1">
      <alignment horizontal="center" vertical="center" wrapText="1" readingOrder="1"/>
    </xf>
    <xf numFmtId="0" fontId="72" fillId="0" borderId="28" xfId="0" applyNumberFormat="1" applyFont="1" applyFill="1" applyBorder="1" applyAlignment="1">
      <alignment horizontal="right" vertical="center" wrapText="1" readingOrder="1"/>
    </xf>
    <xf numFmtId="0" fontId="71" fillId="0" borderId="37" xfId="0" applyNumberFormat="1" applyFont="1" applyFill="1" applyBorder="1" applyAlignment="1">
      <alignment horizontal="right" vertical="center" wrapText="1" readingOrder="1"/>
    </xf>
    <xf numFmtId="0" fontId="71" fillId="0" borderId="35" xfId="0" applyNumberFormat="1" applyFont="1" applyFill="1" applyBorder="1" applyAlignment="1">
      <alignment horizontal="right" vertical="center" wrapText="1" readingOrder="1"/>
    </xf>
    <xf numFmtId="0" fontId="71" fillId="0" borderId="28" xfId="0" applyNumberFormat="1" applyFont="1" applyFill="1" applyBorder="1" applyAlignment="1">
      <alignment horizontal="right" vertical="center" wrapText="1" readingOrder="1"/>
    </xf>
    <xf numFmtId="0" fontId="71" fillId="35" borderId="38" xfId="0" applyNumberFormat="1" applyFont="1" applyFill="1" applyBorder="1" applyAlignment="1">
      <alignment horizontal="center" vertical="center" wrapText="1" readingOrder="1"/>
    </xf>
    <xf numFmtId="0" fontId="71" fillId="35" borderId="39" xfId="0" applyNumberFormat="1" applyFont="1" applyFill="1" applyBorder="1" applyAlignment="1">
      <alignment horizontal="center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75" fillId="0" borderId="40" xfId="0" applyNumberFormat="1" applyFont="1" applyFill="1" applyBorder="1" applyAlignment="1">
      <alignment horizontal="right" vertical="center" wrapText="1" readingOrder="1"/>
    </xf>
    <xf numFmtId="240" fontId="72" fillId="0" borderId="28" xfId="0" applyNumberFormat="1" applyFont="1" applyFill="1" applyBorder="1" applyAlignment="1">
      <alignment horizontal="right" vertical="center" wrapText="1" readingOrder="1"/>
    </xf>
    <xf numFmtId="241" fontId="70" fillId="0" borderId="28" xfId="0" applyNumberFormat="1" applyFont="1" applyFill="1" applyBorder="1" applyAlignment="1">
      <alignment horizontal="right" vertical="center" wrapText="1" readingOrder="1"/>
    </xf>
    <xf numFmtId="241" fontId="77" fillId="0" borderId="28" xfId="0" applyNumberFormat="1" applyFont="1" applyFill="1" applyBorder="1" applyAlignment="1">
      <alignment horizontal="right" vertical="center" wrapText="1" readingOrder="1"/>
    </xf>
    <xf numFmtId="0" fontId="71" fillId="35" borderId="28" xfId="0" applyNumberFormat="1" applyFont="1" applyFill="1" applyBorder="1" applyAlignment="1">
      <alignment horizontal="center" vertical="center" wrapText="1" readingOrder="1"/>
    </xf>
    <xf numFmtId="241" fontId="72" fillId="0" borderId="28" xfId="0" applyNumberFormat="1" applyFont="1" applyFill="1" applyBorder="1" applyAlignment="1">
      <alignment horizontal="right" vertical="top" wrapText="1" readingOrder="1"/>
    </xf>
    <xf numFmtId="241" fontId="73" fillId="0" borderId="28" xfId="0" applyNumberFormat="1" applyFont="1" applyFill="1" applyBorder="1" applyAlignment="1">
      <alignment horizontal="right" vertical="top" wrapText="1" readingOrder="1"/>
    </xf>
    <xf numFmtId="0" fontId="78" fillId="37" borderId="28" xfId="0" applyNumberFormat="1" applyFont="1" applyFill="1" applyBorder="1" applyAlignment="1">
      <alignment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72" fillId="35" borderId="42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72" fillId="0" borderId="33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72" fillId="35" borderId="42" xfId="0" applyNumberFormat="1" applyFont="1" applyFill="1" applyBorder="1" applyAlignment="1">
      <alignment horizontal="center" vertical="center" wrapText="1" readingOrder="1"/>
    </xf>
    <xf numFmtId="240" fontId="72" fillId="0" borderId="28" xfId="0" applyNumberFormat="1" applyFont="1" applyFill="1" applyBorder="1" applyAlignment="1">
      <alignment horizontal="right" vertical="center" wrapText="1" readingOrder="1"/>
    </xf>
    <xf numFmtId="240" fontId="73" fillId="0" borderId="28" xfId="0" applyNumberFormat="1" applyFont="1" applyFill="1" applyBorder="1" applyAlignment="1">
      <alignment horizontal="right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71" fillId="35" borderId="46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240" fontId="71" fillId="0" borderId="28" xfId="0" applyNumberFormat="1" applyFont="1" applyFill="1" applyBorder="1" applyAlignment="1">
      <alignment horizontal="right" vertical="top" wrapText="1" readingOrder="1"/>
    </xf>
    <xf numFmtId="240" fontId="79" fillId="0" borderId="28" xfId="0" applyNumberFormat="1" applyFont="1" applyFill="1" applyBorder="1" applyAlignment="1">
      <alignment horizontal="right" vertical="top" wrapText="1" readingOrder="1"/>
    </xf>
    <xf numFmtId="240" fontId="80" fillId="0" borderId="28" xfId="0" applyNumberFormat="1" applyFont="1" applyFill="1" applyBorder="1" applyAlignment="1">
      <alignment horizontal="right" vertical="top" wrapText="1" readingOrder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43" fontId="14" fillId="0" borderId="11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43" fontId="8" fillId="0" borderId="47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75" fillId="0" borderId="38" xfId="0" applyNumberFormat="1" applyFont="1" applyFill="1" applyBorder="1" applyAlignment="1">
      <alignment horizontal="right" vertical="center" wrapText="1" readingOrder="1"/>
    </xf>
    <xf numFmtId="0" fontId="75" fillId="0" borderId="45" xfId="0" applyNumberFormat="1" applyFont="1" applyFill="1" applyBorder="1" applyAlignment="1">
      <alignment horizontal="right" vertical="center" wrapText="1" readingOrder="1"/>
    </xf>
    <xf numFmtId="0" fontId="75" fillId="0" borderId="38" xfId="0" applyNumberFormat="1" applyFont="1" applyFill="1" applyBorder="1" applyAlignment="1">
      <alignment horizontal="center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15" fillId="37" borderId="39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241" fontId="73" fillId="0" borderId="28" xfId="0" applyNumberFormat="1" applyFont="1" applyFill="1" applyBorder="1" applyAlignment="1">
      <alignment horizontal="right" vertical="top" wrapText="1" readingOrder="1"/>
    </xf>
    <xf numFmtId="240" fontId="73" fillId="0" borderId="28" xfId="0" applyNumberFormat="1" applyFont="1" applyFill="1" applyBorder="1" applyAlignment="1">
      <alignment horizontal="right" vertical="center" wrapText="1" readingOrder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240" fontId="79" fillId="0" borderId="28" xfId="0" applyNumberFormat="1" applyFont="1" applyFill="1" applyBorder="1" applyAlignment="1">
      <alignment horizontal="right" vertical="top" wrapText="1" readingOrder="1"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15" fillId="0" borderId="3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43" fontId="14" fillId="0" borderId="16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43" fontId="14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194" fontId="14" fillId="0" borderId="16" xfId="33" applyFont="1" applyBorder="1" applyAlignment="1">
      <alignment/>
    </xf>
    <xf numFmtId="43" fontId="14" fillId="0" borderId="0" xfId="0" applyNumberFormat="1" applyFont="1" applyBorder="1" applyAlignment="1">
      <alignment/>
    </xf>
    <xf numFmtId="0" fontId="73" fillId="0" borderId="37" xfId="0" applyNumberFormat="1" applyFont="1" applyFill="1" applyBorder="1" applyAlignment="1">
      <alignment horizontal="right" vertical="center" wrapText="1" readingOrder="1"/>
    </xf>
    <xf numFmtId="0" fontId="73" fillId="0" borderId="35" xfId="0" applyNumberFormat="1" applyFont="1" applyFill="1" applyBorder="1" applyAlignment="1">
      <alignment horizontal="right" vertical="center" wrapText="1" readingOrder="1"/>
    </xf>
    <xf numFmtId="0" fontId="82" fillId="0" borderId="0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/>
    </xf>
    <xf numFmtId="0" fontId="70" fillId="0" borderId="28" xfId="0" applyNumberFormat="1" applyFont="1" applyFill="1" applyBorder="1" applyAlignment="1">
      <alignment vertical="center" wrapText="1" readingOrder="1"/>
    </xf>
    <xf numFmtId="0" fontId="15" fillId="0" borderId="48" xfId="0" applyNumberFormat="1" applyFont="1" applyFill="1" applyBorder="1" applyAlignment="1">
      <alignment vertical="top" wrapText="1"/>
    </xf>
    <xf numFmtId="241" fontId="70" fillId="0" borderId="28" xfId="0" applyNumberFormat="1" applyFont="1" applyFill="1" applyBorder="1" applyAlignment="1">
      <alignment horizontal="right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71" fillId="0" borderId="39" xfId="0" applyNumberFormat="1" applyFont="1" applyFill="1" applyBorder="1" applyAlignment="1">
      <alignment horizontal="right" vertical="center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241" fontId="77" fillId="0" borderId="28" xfId="0" applyNumberFormat="1" applyFont="1" applyFill="1" applyBorder="1" applyAlignment="1">
      <alignment horizontal="right" vertical="center" wrapText="1" readingOrder="1"/>
    </xf>
    <xf numFmtId="0" fontId="72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2" fillId="0" borderId="0" xfId="0" applyNumberFormat="1" applyFont="1" applyFill="1" applyBorder="1" applyAlignment="1">
      <alignment horizontal="center" vertical="top" wrapText="1" readingOrder="1"/>
    </xf>
    <xf numFmtId="0" fontId="83" fillId="0" borderId="0" xfId="0" applyNumberFormat="1" applyFont="1" applyFill="1" applyBorder="1" applyAlignment="1">
      <alignment horizontal="center" vertical="top" wrapText="1" readingOrder="1"/>
    </xf>
    <xf numFmtId="0" fontId="71" fillId="35" borderId="28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2" fillId="0" borderId="28" xfId="0" applyNumberFormat="1" applyFont="1" applyFill="1" applyBorder="1" applyAlignment="1">
      <alignment horizontal="right" vertical="center" wrapText="1" readingOrder="1"/>
    </xf>
    <xf numFmtId="0" fontId="72" fillId="0" borderId="28" xfId="0" applyNumberFormat="1" applyFont="1" applyFill="1" applyBorder="1" applyAlignment="1">
      <alignment horizontal="center" vertical="center" wrapText="1" readingOrder="1"/>
    </xf>
    <xf numFmtId="0" fontId="75" fillId="0" borderId="40" xfId="0" applyNumberFormat="1" applyFont="1" applyFill="1" applyBorder="1" applyAlignment="1">
      <alignment horizontal="right" vertical="center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75" fillId="0" borderId="40" xfId="0" applyNumberFormat="1" applyFont="1" applyFill="1" applyBorder="1" applyAlignment="1">
      <alignment horizontal="center" vertical="center" wrapText="1" readingOrder="1"/>
    </xf>
    <xf numFmtId="0" fontId="71" fillId="0" borderId="28" xfId="0" applyNumberFormat="1" applyFont="1" applyFill="1" applyBorder="1" applyAlignment="1">
      <alignment horizontal="right" vertical="center" wrapText="1" readingOrder="1"/>
    </xf>
    <xf numFmtId="0" fontId="71" fillId="0" borderId="28" xfId="0" applyNumberFormat="1" applyFont="1" applyFill="1" applyBorder="1" applyAlignment="1">
      <alignment horizontal="center" vertical="center" wrapText="1" readingOrder="1"/>
    </xf>
    <xf numFmtId="0" fontId="72" fillId="0" borderId="28" xfId="0" applyNumberFormat="1" applyFont="1" applyFill="1" applyBorder="1" applyAlignment="1">
      <alignment vertical="center" wrapText="1" readingOrder="1"/>
    </xf>
    <xf numFmtId="0" fontId="72" fillId="0" borderId="37" xfId="0" applyNumberFormat="1" applyFont="1" applyFill="1" applyBorder="1" applyAlignment="1">
      <alignment vertical="center" wrapText="1" readingOrder="1"/>
    </xf>
    <xf numFmtId="0" fontId="71" fillId="0" borderId="37" xfId="0" applyNumberFormat="1" applyFont="1" applyFill="1" applyBorder="1" applyAlignment="1">
      <alignment horizontal="right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76" fillId="0" borderId="40" xfId="0" applyNumberFormat="1" applyFont="1" applyFill="1" applyBorder="1" applyAlignment="1">
      <alignment horizontal="center" vertical="center" wrapText="1" readingOrder="1"/>
    </xf>
    <xf numFmtId="0" fontId="84" fillId="0" borderId="28" xfId="0" applyNumberFormat="1" applyFont="1" applyFill="1" applyBorder="1" applyAlignment="1">
      <alignment horizontal="center" vertical="center" wrapText="1" readingOrder="1"/>
    </xf>
    <xf numFmtId="0" fontId="71" fillId="35" borderId="38" xfId="0" applyNumberFormat="1" applyFont="1" applyFill="1" applyBorder="1" applyAlignment="1">
      <alignment horizontal="center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1" fillId="35" borderId="39" xfId="0" applyNumberFormat="1" applyFont="1" applyFill="1" applyBorder="1" applyAlignment="1">
      <alignment horizontal="center" vertical="center" wrapText="1" readingOrder="1"/>
    </xf>
    <xf numFmtId="0" fontId="75" fillId="0" borderId="0" xfId="0" applyNumberFormat="1" applyFont="1" applyFill="1" applyBorder="1" applyAlignment="1">
      <alignment vertical="top" wrapText="1" readingOrder="1"/>
    </xf>
    <xf numFmtId="0" fontId="8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2" fillId="0" borderId="54" xfId="0" applyNumberFormat="1" applyFont="1" applyFill="1" applyBorder="1" applyAlignment="1">
      <alignment horizontal="right" vertical="top" wrapText="1" readingOrder="1"/>
    </xf>
    <xf numFmtId="241" fontId="73" fillId="0" borderId="28" xfId="0" applyNumberFormat="1" applyFont="1" applyFill="1" applyBorder="1" applyAlignment="1">
      <alignment horizontal="right" vertical="top" wrapText="1" readingOrder="1"/>
    </xf>
    <xf numFmtId="0" fontId="78" fillId="37" borderId="28" xfId="0" applyNumberFormat="1" applyFont="1" applyFill="1" applyBorder="1" applyAlignment="1">
      <alignment vertical="top" wrapText="1" readingOrder="1"/>
    </xf>
    <xf numFmtId="0" fontId="15" fillId="37" borderId="55" xfId="0" applyNumberFormat="1" applyFont="1" applyFill="1" applyBorder="1" applyAlignment="1">
      <alignment vertical="top" wrapText="1"/>
    </xf>
    <xf numFmtId="0" fontId="15" fillId="37" borderId="39" xfId="0" applyNumberFormat="1" applyFont="1" applyFill="1" applyBorder="1" applyAlignment="1">
      <alignment vertical="top" wrapText="1"/>
    </xf>
    <xf numFmtId="0" fontId="72" fillId="0" borderId="28" xfId="0" applyNumberFormat="1" applyFont="1" applyFill="1" applyBorder="1" applyAlignment="1">
      <alignment vertical="top" wrapText="1" readingOrder="1"/>
    </xf>
    <xf numFmtId="0" fontId="72" fillId="35" borderId="42" xfId="0" applyNumberFormat="1" applyFont="1" applyFill="1" applyBorder="1" applyAlignment="1">
      <alignment horizontal="center" vertical="center" wrapText="1" readingOrder="1"/>
    </xf>
    <xf numFmtId="0" fontId="15" fillId="0" borderId="56" xfId="0" applyNumberFormat="1" applyFont="1" applyFill="1" applyBorder="1" applyAlignment="1">
      <alignment vertical="top" wrapText="1"/>
    </xf>
    <xf numFmtId="241" fontId="72" fillId="0" borderId="28" xfId="0" applyNumberFormat="1" applyFont="1" applyFill="1" applyBorder="1" applyAlignment="1">
      <alignment horizontal="right" vertical="top" wrapText="1" readingOrder="1"/>
    </xf>
    <xf numFmtId="0" fontId="15" fillId="0" borderId="57" xfId="0" applyNumberFormat="1" applyFont="1" applyFill="1" applyBorder="1" applyAlignment="1">
      <alignment vertical="top" wrapText="1"/>
    </xf>
    <xf numFmtId="0" fontId="73" fillId="0" borderId="28" xfId="0" applyNumberFormat="1" applyFont="1" applyFill="1" applyBorder="1" applyAlignment="1">
      <alignment horizontal="right" vertical="center" wrapText="1" readingOrder="1"/>
    </xf>
    <xf numFmtId="0" fontId="82" fillId="0" borderId="0" xfId="0" applyNumberFormat="1" applyFont="1" applyFill="1" applyBorder="1" applyAlignment="1">
      <alignment horizontal="center" vertical="center" wrapText="1" readingOrder="1"/>
    </xf>
    <xf numFmtId="0" fontId="83" fillId="0" borderId="0" xfId="0" applyNumberFormat="1" applyFont="1" applyFill="1" applyBorder="1" applyAlignment="1">
      <alignment horizontal="center" vertical="center" wrapText="1" readingOrder="1"/>
    </xf>
    <xf numFmtId="0" fontId="71" fillId="35" borderId="46" xfId="0" applyNumberFormat="1" applyFont="1" applyFill="1" applyBorder="1" applyAlignment="1">
      <alignment horizontal="center" vertical="center" wrapText="1" readingOrder="1"/>
    </xf>
    <xf numFmtId="0" fontId="15" fillId="35" borderId="58" xfId="0" applyNumberFormat="1" applyFont="1" applyFill="1" applyBorder="1" applyAlignment="1">
      <alignment vertical="top" wrapText="1"/>
    </xf>
    <xf numFmtId="0" fontId="15" fillId="0" borderId="59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15" fillId="35" borderId="61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35" borderId="55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72" fillId="35" borderId="46" xfId="0" applyNumberFormat="1" applyFont="1" applyFill="1" applyBorder="1" applyAlignment="1">
      <alignment horizontal="center" vertical="center" wrapText="1" readingOrder="1"/>
    </xf>
    <xf numFmtId="0" fontId="15" fillId="35" borderId="41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1" fillId="35" borderId="41" xfId="0" applyNumberFormat="1" applyFont="1" applyFill="1" applyBorder="1" applyAlignment="1">
      <alignment horizontal="left" wrapText="1" readingOrder="1"/>
    </xf>
    <xf numFmtId="0" fontId="72" fillId="0" borderId="37" xfId="0" applyNumberFormat="1" applyFont="1" applyFill="1" applyBorder="1" applyAlignment="1">
      <alignment vertical="top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72" fillId="0" borderId="48" xfId="0" applyNumberFormat="1" applyFont="1" applyFill="1" applyBorder="1" applyAlignment="1">
      <alignment horizontal="right" vertical="top" wrapText="1" readingOrder="1"/>
    </xf>
    <xf numFmtId="0" fontId="72" fillId="0" borderId="33" xfId="0" applyNumberFormat="1" applyFont="1" applyFill="1" applyBorder="1" applyAlignment="1">
      <alignment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240" fontId="72" fillId="0" borderId="28" xfId="0" applyNumberFormat="1" applyFont="1" applyFill="1" applyBorder="1" applyAlignment="1">
      <alignment horizontal="right" vertical="center" wrapText="1" readingOrder="1"/>
    </xf>
    <xf numFmtId="240" fontId="73" fillId="0" borderId="28" xfId="0" applyNumberFormat="1" applyFont="1" applyFill="1" applyBorder="1" applyAlignment="1">
      <alignment horizontal="right" vertical="center" wrapText="1" readingOrder="1"/>
    </xf>
    <xf numFmtId="240" fontId="74" fillId="0" borderId="28" xfId="0" applyNumberFormat="1" applyFont="1" applyFill="1" applyBorder="1" applyAlignment="1">
      <alignment horizontal="right" vertical="center" wrapText="1" readingOrder="1"/>
    </xf>
    <xf numFmtId="0" fontId="74" fillId="36" borderId="28" xfId="0" applyNumberFormat="1" applyFont="1" applyFill="1" applyBorder="1" applyAlignment="1">
      <alignment horizontal="right"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240" fontId="79" fillId="0" borderId="28" xfId="0" applyNumberFormat="1" applyFont="1" applyFill="1" applyBorder="1" applyAlignment="1">
      <alignment horizontal="right" vertical="top" wrapText="1" readingOrder="1"/>
    </xf>
    <xf numFmtId="0" fontId="74" fillId="0" borderId="28" xfId="0" applyNumberFormat="1" applyFont="1" applyFill="1" applyBorder="1" applyAlignment="1">
      <alignment horizontal="right" vertical="center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0" fillId="0" borderId="28" xfId="0" applyNumberFormat="1" applyFont="1" applyFill="1" applyBorder="1" applyAlignment="1">
      <alignment horizontal="right" vertical="center" wrapText="1" readingOrder="1"/>
    </xf>
    <xf numFmtId="240" fontId="71" fillId="0" borderId="28" xfId="0" applyNumberFormat="1" applyFont="1" applyFill="1" applyBorder="1" applyAlignment="1">
      <alignment horizontal="right" vertical="top" wrapText="1" readingOrder="1"/>
    </xf>
    <xf numFmtId="0" fontId="71" fillId="35" borderId="41" xfId="0" applyNumberFormat="1" applyFont="1" applyFill="1" applyBorder="1" applyAlignment="1">
      <alignment horizontal="right" vertical="center" wrapText="1" readingOrder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240" fontId="80" fillId="0" borderId="28" xfId="0" applyNumberFormat="1" applyFont="1" applyFill="1" applyBorder="1" applyAlignment="1">
      <alignment horizontal="right" vertical="top" wrapText="1" readingOrder="1"/>
    </xf>
    <xf numFmtId="0" fontId="86" fillId="0" borderId="28" xfId="0" applyNumberFormat="1" applyFont="1" applyFill="1" applyBorder="1" applyAlignment="1">
      <alignment horizontal="right" vertical="center" wrapText="1" readingOrder="1"/>
    </xf>
    <xf numFmtId="240" fontId="81" fillId="0" borderId="28" xfId="0" applyNumberFormat="1" applyFont="1" applyFill="1" applyBorder="1" applyAlignment="1">
      <alignment horizontal="right" vertical="top" wrapText="1" readingOrder="1"/>
    </xf>
    <xf numFmtId="0" fontId="87" fillId="0" borderId="0" xfId="0" applyNumberFormat="1" applyFont="1" applyFill="1" applyBorder="1" applyAlignment="1">
      <alignment vertical="top" wrapText="1" readingOrder="1"/>
    </xf>
    <xf numFmtId="0" fontId="74" fillId="0" borderId="28" xfId="0" applyNumberFormat="1" applyFont="1" applyFill="1" applyBorder="1" applyAlignment="1">
      <alignment horizontal="right" vertical="top" wrapText="1" readingOrder="1"/>
    </xf>
    <xf numFmtId="0" fontId="71" fillId="35" borderId="45" xfId="0" applyNumberFormat="1" applyFont="1" applyFill="1" applyBorder="1" applyAlignment="1">
      <alignment horizontal="lef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49" fontId="8" fillId="0" borderId="15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view="pageBreakPreview" zoomScaleSheetLayoutView="100" workbookViewId="0" topLeftCell="A2">
      <selection activeCell="L19" sqref="L19"/>
    </sheetView>
  </sheetViews>
  <sheetFormatPr defaultColWidth="9.140625" defaultRowHeight="16.5" customHeight="1"/>
  <cols>
    <col min="1" max="1" width="57.8515625" style="140" customWidth="1"/>
    <col min="2" max="2" width="4.28125" style="140" hidden="1" customWidth="1"/>
    <col min="3" max="3" width="13.8515625" style="140" customWidth="1"/>
    <col min="4" max="5" width="14.140625" style="140" customWidth="1"/>
    <col min="6" max="6" width="0.13671875" style="140" customWidth="1"/>
    <col min="7" max="7" width="0.5625" style="140" hidden="1" customWidth="1"/>
    <col min="8" max="16384" width="9.140625" style="140" customWidth="1"/>
  </cols>
  <sheetData>
    <row r="1" ht="0" customHeight="1" hidden="1"/>
    <row r="2" ht="1.5" customHeight="1"/>
    <row r="3" spans="1:6" ht="17.25" customHeight="1">
      <c r="A3" s="264" t="s">
        <v>49</v>
      </c>
      <c r="B3" s="263"/>
      <c r="C3" s="263"/>
      <c r="D3" s="263"/>
      <c r="E3" s="263"/>
      <c r="F3" s="263"/>
    </row>
    <row r="4" ht="0.75" customHeight="1"/>
    <row r="5" spans="1:6" ht="17.25" customHeight="1">
      <c r="A5" s="265" t="s">
        <v>627</v>
      </c>
      <c r="B5" s="263"/>
      <c r="C5" s="263"/>
      <c r="D5" s="263"/>
      <c r="E5" s="263"/>
      <c r="F5" s="263"/>
    </row>
    <row r="6" ht="0" customHeight="1" hidden="1"/>
    <row r="7" spans="1:6" ht="16.5" customHeight="1">
      <c r="A7" s="265" t="s">
        <v>314</v>
      </c>
      <c r="B7" s="263"/>
      <c r="C7" s="263"/>
      <c r="D7" s="263"/>
      <c r="E7" s="263"/>
      <c r="F7" s="263"/>
    </row>
    <row r="8" ht="1.5" customHeight="1" hidden="1"/>
    <row r="9" spans="1:6" ht="13.5" customHeight="1">
      <c r="A9" s="262" t="s">
        <v>711</v>
      </c>
      <c r="B9" s="263"/>
      <c r="C9" s="263"/>
      <c r="D9" s="263"/>
      <c r="E9" s="263"/>
      <c r="F9" s="263"/>
    </row>
    <row r="10" ht="6" customHeight="1" hidden="1"/>
    <row r="11" ht="0.75" customHeight="1" hidden="1"/>
    <row r="12" spans="1:7" ht="14.25">
      <c r="A12" s="266" t="s">
        <v>16</v>
      </c>
      <c r="B12" s="255"/>
      <c r="C12" s="177" t="s">
        <v>0</v>
      </c>
      <c r="D12" s="177" t="s">
        <v>1</v>
      </c>
      <c r="E12" s="266" t="s">
        <v>2</v>
      </c>
      <c r="F12" s="257"/>
      <c r="G12" s="255"/>
    </row>
    <row r="13" spans="1:7" ht="14.25">
      <c r="A13" s="254" t="s">
        <v>592</v>
      </c>
      <c r="B13" s="255"/>
      <c r="C13" s="141" t="s">
        <v>593</v>
      </c>
      <c r="D13" s="175">
        <v>951</v>
      </c>
      <c r="E13" s="256">
        <v>0</v>
      </c>
      <c r="F13" s="257"/>
      <c r="G13" s="255"/>
    </row>
    <row r="14" spans="1:7" ht="14.25">
      <c r="A14" s="254" t="s">
        <v>315</v>
      </c>
      <c r="B14" s="255"/>
      <c r="C14" s="141" t="s">
        <v>316</v>
      </c>
      <c r="D14" s="175">
        <v>5195723.65</v>
      </c>
      <c r="E14" s="256">
        <v>0</v>
      </c>
      <c r="F14" s="257"/>
      <c r="G14" s="255"/>
    </row>
    <row r="15" spans="1:7" ht="14.25">
      <c r="A15" s="254" t="s">
        <v>317</v>
      </c>
      <c r="B15" s="255"/>
      <c r="C15" s="141" t="s">
        <v>316</v>
      </c>
      <c r="D15" s="175">
        <v>8403298.96</v>
      </c>
      <c r="E15" s="256">
        <v>0</v>
      </c>
      <c r="F15" s="257"/>
      <c r="G15" s="255"/>
    </row>
    <row r="16" spans="1:7" ht="14.25">
      <c r="A16" s="254" t="s">
        <v>318</v>
      </c>
      <c r="B16" s="255"/>
      <c r="C16" s="141" t="s">
        <v>316</v>
      </c>
      <c r="D16" s="175">
        <v>3311697.19</v>
      </c>
      <c r="E16" s="256">
        <v>0</v>
      </c>
      <c r="F16" s="257"/>
      <c r="G16" s="255"/>
    </row>
    <row r="17" spans="1:7" ht="14.25">
      <c r="A17" s="254" t="s">
        <v>319</v>
      </c>
      <c r="B17" s="255"/>
      <c r="C17" s="141" t="s">
        <v>316</v>
      </c>
      <c r="D17" s="175">
        <v>513034.89</v>
      </c>
      <c r="E17" s="256">
        <v>0</v>
      </c>
      <c r="F17" s="257"/>
      <c r="G17" s="255"/>
    </row>
    <row r="18" spans="1:7" ht="14.25">
      <c r="A18" s="254" t="s">
        <v>320</v>
      </c>
      <c r="B18" s="255"/>
      <c r="C18" s="141" t="s">
        <v>321</v>
      </c>
      <c r="D18" s="175">
        <v>15005898.36</v>
      </c>
      <c r="E18" s="256">
        <v>0</v>
      </c>
      <c r="F18" s="257"/>
      <c r="G18" s="255"/>
    </row>
    <row r="19" spans="1:7" ht="14.25">
      <c r="A19" s="254" t="s">
        <v>190</v>
      </c>
      <c r="B19" s="255"/>
      <c r="C19" s="141" t="s">
        <v>322</v>
      </c>
      <c r="D19" s="175">
        <v>1826</v>
      </c>
      <c r="E19" s="256">
        <v>0</v>
      </c>
      <c r="F19" s="257"/>
      <c r="G19" s="255"/>
    </row>
    <row r="20" spans="1:7" ht="14.25">
      <c r="A20" s="254" t="s">
        <v>323</v>
      </c>
      <c r="B20" s="255"/>
      <c r="C20" s="141" t="s">
        <v>324</v>
      </c>
      <c r="D20" s="175">
        <v>649060</v>
      </c>
      <c r="E20" s="256">
        <v>0</v>
      </c>
      <c r="F20" s="257"/>
      <c r="G20" s="255"/>
    </row>
    <row r="21" spans="1:7" ht="14.25">
      <c r="A21" s="254" t="s">
        <v>242</v>
      </c>
      <c r="B21" s="255"/>
      <c r="C21" s="141" t="s">
        <v>325</v>
      </c>
      <c r="D21" s="175">
        <v>0</v>
      </c>
      <c r="E21" s="256">
        <v>23692</v>
      </c>
      <c r="F21" s="257"/>
      <c r="G21" s="255"/>
    </row>
    <row r="22" spans="1:7" ht="14.25">
      <c r="A22" s="254" t="s">
        <v>326</v>
      </c>
      <c r="B22" s="255"/>
      <c r="C22" s="141" t="s">
        <v>327</v>
      </c>
      <c r="D22" s="175">
        <v>0</v>
      </c>
      <c r="E22" s="256">
        <v>20623.6</v>
      </c>
      <c r="F22" s="257"/>
      <c r="G22" s="255"/>
    </row>
    <row r="23" spans="1:7" ht="14.25">
      <c r="A23" s="254" t="s">
        <v>329</v>
      </c>
      <c r="B23" s="255"/>
      <c r="C23" s="141" t="s">
        <v>330</v>
      </c>
      <c r="D23" s="175">
        <v>0</v>
      </c>
      <c r="E23" s="256">
        <v>742367</v>
      </c>
      <c r="F23" s="257"/>
      <c r="G23" s="255"/>
    </row>
    <row r="24" spans="1:7" ht="14.25">
      <c r="A24" s="254" t="s">
        <v>331</v>
      </c>
      <c r="B24" s="255"/>
      <c r="C24" s="141" t="s">
        <v>332</v>
      </c>
      <c r="D24" s="175">
        <v>0</v>
      </c>
      <c r="E24" s="256">
        <v>1162094.89</v>
      </c>
      <c r="F24" s="257"/>
      <c r="G24" s="255"/>
    </row>
    <row r="25" spans="1:7" ht="14.25">
      <c r="A25" s="254" t="s">
        <v>7</v>
      </c>
      <c r="B25" s="255"/>
      <c r="C25" s="141" t="s">
        <v>333</v>
      </c>
      <c r="D25" s="175">
        <v>0</v>
      </c>
      <c r="E25" s="256">
        <v>6705869.11</v>
      </c>
      <c r="F25" s="257"/>
      <c r="G25" s="255"/>
    </row>
    <row r="26" spans="1:7" ht="14.25">
      <c r="A26" s="254" t="s">
        <v>75</v>
      </c>
      <c r="B26" s="255"/>
      <c r="C26" s="141" t="s">
        <v>334</v>
      </c>
      <c r="D26" s="175">
        <v>0</v>
      </c>
      <c r="E26" s="256">
        <v>15785070.27</v>
      </c>
      <c r="F26" s="257"/>
      <c r="G26" s="255"/>
    </row>
    <row r="27" spans="1:7" ht="14.25">
      <c r="A27" s="254" t="s">
        <v>594</v>
      </c>
      <c r="B27" s="255"/>
      <c r="C27" s="141" t="s">
        <v>595</v>
      </c>
      <c r="D27" s="175">
        <v>0</v>
      </c>
      <c r="E27" s="256">
        <v>417418</v>
      </c>
      <c r="F27" s="257"/>
      <c r="G27" s="255"/>
    </row>
    <row r="28" spans="1:7" ht="14.25">
      <c r="A28" s="254" t="s">
        <v>335</v>
      </c>
      <c r="B28" s="255"/>
      <c r="C28" s="141" t="s">
        <v>336</v>
      </c>
      <c r="D28" s="175">
        <v>0</v>
      </c>
      <c r="E28" s="256">
        <v>112510</v>
      </c>
      <c r="F28" s="257"/>
      <c r="G28" s="255"/>
    </row>
    <row r="29" spans="1:7" ht="14.25">
      <c r="A29" s="254" t="s">
        <v>621</v>
      </c>
      <c r="B29" s="255"/>
      <c r="C29" s="141" t="s">
        <v>622</v>
      </c>
      <c r="D29" s="175">
        <v>0</v>
      </c>
      <c r="E29" s="256">
        <v>10476</v>
      </c>
      <c r="F29" s="257"/>
      <c r="G29" s="255"/>
    </row>
    <row r="30" spans="1:7" ht="14.25">
      <c r="A30" s="254" t="s">
        <v>547</v>
      </c>
      <c r="B30" s="255"/>
      <c r="C30" s="141" t="s">
        <v>548</v>
      </c>
      <c r="D30" s="175">
        <v>0</v>
      </c>
      <c r="E30" s="256">
        <v>1600.5</v>
      </c>
      <c r="F30" s="257"/>
      <c r="G30" s="255"/>
    </row>
    <row r="31" spans="1:7" ht="14.25">
      <c r="A31" s="254" t="s">
        <v>337</v>
      </c>
      <c r="B31" s="255"/>
      <c r="C31" s="141" t="s">
        <v>338</v>
      </c>
      <c r="D31" s="175">
        <v>0</v>
      </c>
      <c r="E31" s="256">
        <v>28327.6</v>
      </c>
      <c r="F31" s="257"/>
      <c r="G31" s="255"/>
    </row>
    <row r="32" spans="1:7" ht="14.25">
      <c r="A32" s="254" t="s">
        <v>549</v>
      </c>
      <c r="B32" s="255"/>
      <c r="C32" s="141" t="s">
        <v>550</v>
      </c>
      <c r="D32" s="175">
        <v>0</v>
      </c>
      <c r="E32" s="256">
        <v>40</v>
      </c>
      <c r="F32" s="257"/>
      <c r="G32" s="255"/>
    </row>
    <row r="33" spans="1:7" ht="14.25">
      <c r="A33" s="254" t="s">
        <v>551</v>
      </c>
      <c r="B33" s="255"/>
      <c r="C33" s="141" t="s">
        <v>552</v>
      </c>
      <c r="D33" s="175">
        <v>0</v>
      </c>
      <c r="E33" s="256">
        <v>350</v>
      </c>
      <c r="F33" s="257"/>
      <c r="G33" s="255"/>
    </row>
    <row r="34" spans="1:7" ht="14.25">
      <c r="A34" s="254" t="s">
        <v>596</v>
      </c>
      <c r="B34" s="255"/>
      <c r="C34" s="141" t="s">
        <v>597</v>
      </c>
      <c r="D34" s="175">
        <v>0</v>
      </c>
      <c r="E34" s="256">
        <v>1000</v>
      </c>
      <c r="F34" s="257"/>
      <c r="G34" s="255"/>
    </row>
    <row r="35" spans="1:7" ht="14.25">
      <c r="A35" s="254" t="s">
        <v>608</v>
      </c>
      <c r="B35" s="255"/>
      <c r="C35" s="141" t="s">
        <v>609</v>
      </c>
      <c r="D35" s="175">
        <v>0</v>
      </c>
      <c r="E35" s="256">
        <v>4329</v>
      </c>
      <c r="F35" s="257"/>
      <c r="G35" s="255"/>
    </row>
    <row r="36" spans="1:7" ht="14.25">
      <c r="A36" s="254" t="s">
        <v>598</v>
      </c>
      <c r="B36" s="255"/>
      <c r="C36" s="141" t="s">
        <v>599</v>
      </c>
      <c r="D36" s="175">
        <v>0</v>
      </c>
      <c r="E36" s="256">
        <v>5000</v>
      </c>
      <c r="F36" s="257"/>
      <c r="G36" s="255"/>
    </row>
    <row r="37" spans="1:7" ht="14.25">
      <c r="A37" s="254" t="s">
        <v>600</v>
      </c>
      <c r="B37" s="255"/>
      <c r="C37" s="141" t="s">
        <v>601</v>
      </c>
      <c r="D37" s="175">
        <v>0</v>
      </c>
      <c r="E37" s="256">
        <v>53000</v>
      </c>
      <c r="F37" s="257"/>
      <c r="G37" s="255"/>
    </row>
    <row r="38" spans="1:7" ht="14.25">
      <c r="A38" s="254" t="s">
        <v>339</v>
      </c>
      <c r="B38" s="255"/>
      <c r="C38" s="141" t="s">
        <v>340</v>
      </c>
      <c r="D38" s="175">
        <v>0</v>
      </c>
      <c r="E38" s="256">
        <v>15540</v>
      </c>
      <c r="F38" s="257"/>
      <c r="G38" s="255"/>
    </row>
    <row r="39" spans="1:7" ht="14.25">
      <c r="A39" s="254" t="s">
        <v>341</v>
      </c>
      <c r="B39" s="255"/>
      <c r="C39" s="141" t="s">
        <v>342</v>
      </c>
      <c r="D39" s="175">
        <v>0</v>
      </c>
      <c r="E39" s="256">
        <v>280</v>
      </c>
      <c r="F39" s="257"/>
      <c r="G39" s="255"/>
    </row>
    <row r="40" spans="1:7" ht="14.25">
      <c r="A40" s="254" t="s">
        <v>575</v>
      </c>
      <c r="B40" s="255"/>
      <c r="C40" s="141" t="s">
        <v>576</v>
      </c>
      <c r="D40" s="175">
        <v>0</v>
      </c>
      <c r="E40" s="256">
        <v>500</v>
      </c>
      <c r="F40" s="257"/>
      <c r="G40" s="255"/>
    </row>
    <row r="41" spans="1:7" ht="14.25">
      <c r="A41" s="254" t="s">
        <v>187</v>
      </c>
      <c r="B41" s="255"/>
      <c r="C41" s="141" t="s">
        <v>343</v>
      </c>
      <c r="D41" s="175">
        <v>0</v>
      </c>
      <c r="E41" s="256">
        <v>124470.71</v>
      </c>
      <c r="F41" s="257"/>
      <c r="G41" s="255"/>
    </row>
    <row r="42" spans="1:7" ht="14.25">
      <c r="A42" s="254" t="s">
        <v>577</v>
      </c>
      <c r="B42" s="255"/>
      <c r="C42" s="141" t="s">
        <v>578</v>
      </c>
      <c r="D42" s="175">
        <v>0</v>
      </c>
      <c r="E42" s="256">
        <v>1500</v>
      </c>
      <c r="F42" s="257"/>
      <c r="G42" s="255"/>
    </row>
    <row r="43" spans="1:7" ht="14.25">
      <c r="A43" s="254" t="s">
        <v>602</v>
      </c>
      <c r="B43" s="255"/>
      <c r="C43" s="141" t="s">
        <v>603</v>
      </c>
      <c r="D43" s="175">
        <v>0</v>
      </c>
      <c r="E43" s="256">
        <v>585</v>
      </c>
      <c r="F43" s="257"/>
      <c r="G43" s="255"/>
    </row>
    <row r="44" spans="1:7" ht="14.25">
      <c r="A44" s="254" t="s">
        <v>553</v>
      </c>
      <c r="B44" s="255"/>
      <c r="C44" s="141" t="s">
        <v>554</v>
      </c>
      <c r="D44" s="175">
        <v>0</v>
      </c>
      <c r="E44" s="256">
        <v>332941.13</v>
      </c>
      <c r="F44" s="257"/>
      <c r="G44" s="255"/>
    </row>
    <row r="45" spans="1:7" ht="14.25">
      <c r="A45" s="254" t="s">
        <v>555</v>
      </c>
      <c r="B45" s="255"/>
      <c r="C45" s="141" t="s">
        <v>556</v>
      </c>
      <c r="D45" s="175">
        <v>0</v>
      </c>
      <c r="E45" s="256">
        <v>5800054.03</v>
      </c>
      <c r="F45" s="257"/>
      <c r="G45" s="255"/>
    </row>
    <row r="46" spans="1:7" ht="14.25">
      <c r="A46" s="254" t="s">
        <v>557</v>
      </c>
      <c r="B46" s="255"/>
      <c r="C46" s="141" t="s">
        <v>558</v>
      </c>
      <c r="D46" s="175">
        <v>0</v>
      </c>
      <c r="E46" s="256">
        <v>2029082.14</v>
      </c>
      <c r="F46" s="257"/>
      <c r="G46" s="255"/>
    </row>
    <row r="47" spans="1:7" ht="14.25">
      <c r="A47" s="254" t="s">
        <v>579</v>
      </c>
      <c r="B47" s="255"/>
      <c r="C47" s="141" t="s">
        <v>580</v>
      </c>
      <c r="D47" s="175">
        <v>0</v>
      </c>
      <c r="E47" s="256">
        <v>80419.08</v>
      </c>
      <c r="F47" s="257"/>
      <c r="G47" s="255"/>
    </row>
    <row r="48" spans="1:7" ht="14.25">
      <c r="A48" s="254" t="s">
        <v>559</v>
      </c>
      <c r="B48" s="255"/>
      <c r="C48" s="141" t="s">
        <v>560</v>
      </c>
      <c r="D48" s="175">
        <v>0</v>
      </c>
      <c r="E48" s="256">
        <v>3434145.43</v>
      </c>
      <c r="F48" s="257"/>
      <c r="G48" s="255"/>
    </row>
    <row r="49" spans="1:7" ht="14.25">
      <c r="A49" s="254" t="s">
        <v>587</v>
      </c>
      <c r="B49" s="255"/>
      <c r="C49" s="141" t="s">
        <v>604</v>
      </c>
      <c r="D49" s="175">
        <v>0</v>
      </c>
      <c r="E49" s="256">
        <v>38586.18</v>
      </c>
      <c r="F49" s="257"/>
      <c r="G49" s="255"/>
    </row>
    <row r="50" spans="1:7" ht="14.25">
      <c r="A50" s="254" t="s">
        <v>561</v>
      </c>
      <c r="B50" s="255"/>
      <c r="C50" s="141" t="s">
        <v>562</v>
      </c>
      <c r="D50" s="175">
        <v>0</v>
      </c>
      <c r="E50" s="256">
        <v>31022.76</v>
      </c>
      <c r="F50" s="257"/>
      <c r="G50" s="255"/>
    </row>
    <row r="51" spans="1:7" ht="14.25">
      <c r="A51" s="254" t="s">
        <v>563</v>
      </c>
      <c r="B51" s="255"/>
      <c r="C51" s="141" t="s">
        <v>564</v>
      </c>
      <c r="D51" s="175">
        <v>0</v>
      </c>
      <c r="E51" s="256">
        <v>561979</v>
      </c>
      <c r="F51" s="257"/>
      <c r="G51" s="255"/>
    </row>
    <row r="52" spans="1:7" ht="14.25">
      <c r="A52" s="254" t="s">
        <v>565</v>
      </c>
      <c r="B52" s="255"/>
      <c r="C52" s="141" t="s">
        <v>566</v>
      </c>
      <c r="D52" s="175">
        <v>0</v>
      </c>
      <c r="E52" s="256">
        <v>13960406</v>
      </c>
      <c r="F52" s="257"/>
      <c r="G52" s="255"/>
    </row>
    <row r="53" spans="1:7" ht="14.25">
      <c r="A53" s="254" t="s">
        <v>20</v>
      </c>
      <c r="B53" s="255"/>
      <c r="C53" s="141" t="s">
        <v>344</v>
      </c>
      <c r="D53" s="175">
        <v>7116126.08</v>
      </c>
      <c r="E53" s="256">
        <v>0</v>
      </c>
      <c r="F53" s="257"/>
      <c r="G53" s="255"/>
    </row>
    <row r="54" spans="1:7" ht="14.25">
      <c r="A54" s="254" t="s">
        <v>292</v>
      </c>
      <c r="B54" s="255"/>
      <c r="C54" s="141" t="s">
        <v>345</v>
      </c>
      <c r="D54" s="175">
        <v>1829280</v>
      </c>
      <c r="E54" s="256">
        <v>0</v>
      </c>
      <c r="F54" s="257"/>
      <c r="G54" s="255"/>
    </row>
    <row r="55" spans="1:7" ht="14.25">
      <c r="A55" s="254" t="s">
        <v>295</v>
      </c>
      <c r="B55" s="255"/>
      <c r="C55" s="141" t="s">
        <v>346</v>
      </c>
      <c r="D55" s="175">
        <v>5126328</v>
      </c>
      <c r="E55" s="256">
        <v>0</v>
      </c>
      <c r="F55" s="257"/>
      <c r="G55" s="255"/>
    </row>
    <row r="56" spans="1:7" ht="14.25">
      <c r="A56" s="254" t="s">
        <v>3</v>
      </c>
      <c r="B56" s="255"/>
      <c r="C56" s="141" t="s">
        <v>347</v>
      </c>
      <c r="D56" s="175">
        <v>262358</v>
      </c>
      <c r="E56" s="256">
        <v>0</v>
      </c>
      <c r="F56" s="257"/>
      <c r="G56" s="255"/>
    </row>
    <row r="57" spans="1:7" ht="14.25">
      <c r="A57" s="254" t="s">
        <v>4</v>
      </c>
      <c r="B57" s="255"/>
      <c r="C57" s="141" t="s">
        <v>348</v>
      </c>
      <c r="D57" s="175">
        <v>1567174.63</v>
      </c>
      <c r="E57" s="256">
        <v>0</v>
      </c>
      <c r="F57" s="257"/>
      <c r="G57" s="255"/>
    </row>
    <row r="58" spans="1:7" ht="14.25">
      <c r="A58" s="254" t="s">
        <v>5</v>
      </c>
      <c r="B58" s="255"/>
      <c r="C58" s="141" t="s">
        <v>349</v>
      </c>
      <c r="D58" s="175">
        <v>1056903.18</v>
      </c>
      <c r="E58" s="256">
        <v>0</v>
      </c>
      <c r="F58" s="257"/>
      <c r="G58" s="255"/>
    </row>
    <row r="59" spans="1:7" ht="14.25">
      <c r="A59" s="254" t="s">
        <v>6</v>
      </c>
      <c r="B59" s="255"/>
      <c r="C59" s="141" t="s">
        <v>350</v>
      </c>
      <c r="D59" s="175">
        <v>163243.49</v>
      </c>
      <c r="E59" s="256">
        <v>0</v>
      </c>
      <c r="F59" s="257"/>
      <c r="G59" s="255"/>
    </row>
    <row r="60" spans="1:7" ht="14.25">
      <c r="A60" s="254" t="s">
        <v>39</v>
      </c>
      <c r="B60" s="255"/>
      <c r="C60" s="141" t="s">
        <v>635</v>
      </c>
      <c r="D60" s="175">
        <v>58500</v>
      </c>
      <c r="E60" s="256">
        <v>0</v>
      </c>
      <c r="F60" s="257"/>
      <c r="G60" s="255"/>
    </row>
    <row r="61" spans="1:7" ht="14.25">
      <c r="A61" s="254" t="s">
        <v>21</v>
      </c>
      <c r="B61" s="255"/>
      <c r="C61" s="141" t="s">
        <v>567</v>
      </c>
      <c r="D61" s="175">
        <v>1223876</v>
      </c>
      <c r="E61" s="256">
        <v>0</v>
      </c>
      <c r="F61" s="257"/>
      <c r="G61" s="255"/>
    </row>
    <row r="62" spans="1:7" ht="14.25">
      <c r="A62" s="258" t="s">
        <v>13</v>
      </c>
      <c r="B62" s="259"/>
      <c r="C62" s="260"/>
      <c r="D62" s="176">
        <v>51485279.43</v>
      </c>
      <c r="E62" s="261">
        <v>51485279.43</v>
      </c>
      <c r="F62" s="257"/>
      <c r="G62" s="255"/>
    </row>
    <row r="63" ht="16.5" customHeight="1" hidden="1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</sheetData>
  <sheetProtection/>
  <mergeCells count="106">
    <mergeCell ref="E58:G58"/>
    <mergeCell ref="E52:G52"/>
    <mergeCell ref="E53:G53"/>
    <mergeCell ref="E54:G54"/>
    <mergeCell ref="E59:G59"/>
    <mergeCell ref="E55:G55"/>
    <mergeCell ref="E56:G56"/>
    <mergeCell ref="E57:G57"/>
    <mergeCell ref="E51:G51"/>
    <mergeCell ref="A39:B39"/>
    <mergeCell ref="A31:B31"/>
    <mergeCell ref="A17:B17"/>
    <mergeCell ref="A25:B25"/>
    <mergeCell ref="A32:B32"/>
    <mergeCell ref="A38:B38"/>
    <mergeCell ref="A26:B26"/>
    <mergeCell ref="A35:B35"/>
    <mergeCell ref="A34:B34"/>
    <mergeCell ref="A29:B29"/>
    <mergeCell ref="A45:B45"/>
    <mergeCell ref="A46:B46"/>
    <mergeCell ref="A47:B47"/>
    <mergeCell ref="A41:B41"/>
    <mergeCell ref="A42:B42"/>
    <mergeCell ref="A30:B30"/>
    <mergeCell ref="A28:B28"/>
    <mergeCell ref="A18:B18"/>
    <mergeCell ref="A22:B22"/>
    <mergeCell ref="A21:B21"/>
    <mergeCell ref="A20:B20"/>
    <mergeCell ref="A27:B27"/>
    <mergeCell ref="A24:B24"/>
    <mergeCell ref="A23:B23"/>
    <mergeCell ref="A3:F3"/>
    <mergeCell ref="A13:B13"/>
    <mergeCell ref="A15:B15"/>
    <mergeCell ref="A14:B14"/>
    <mergeCell ref="A16:B16"/>
    <mergeCell ref="A19:B19"/>
    <mergeCell ref="A5:F5"/>
    <mergeCell ref="A12:B12"/>
    <mergeCell ref="A7:F7"/>
    <mergeCell ref="E12:G12"/>
    <mergeCell ref="E13:G13"/>
    <mergeCell ref="E14:G14"/>
    <mergeCell ref="A51:B51"/>
    <mergeCell ref="A44:B44"/>
    <mergeCell ref="A37:B37"/>
    <mergeCell ref="E15:G15"/>
    <mergeCell ref="E16:G16"/>
    <mergeCell ref="E17:G17"/>
    <mergeCell ref="A43:B43"/>
    <mergeCell ref="A40:B40"/>
    <mergeCell ref="A9:F9"/>
    <mergeCell ref="A55:B55"/>
    <mergeCell ref="A48:B48"/>
    <mergeCell ref="A52:B52"/>
    <mergeCell ref="A33:B33"/>
    <mergeCell ref="A36:B36"/>
    <mergeCell ref="E19:G19"/>
    <mergeCell ref="E20:G20"/>
    <mergeCell ref="E18:G18"/>
    <mergeCell ref="E23:G23"/>
    <mergeCell ref="E24:G24"/>
    <mergeCell ref="E25:G25"/>
    <mergeCell ref="E26:G26"/>
    <mergeCell ref="E27:G27"/>
    <mergeCell ref="E21:G21"/>
    <mergeCell ref="E22:G22"/>
    <mergeCell ref="E39:G39"/>
    <mergeCell ref="E28:G28"/>
    <mergeCell ref="E29:G29"/>
    <mergeCell ref="E30:G30"/>
    <mergeCell ref="E31:G31"/>
    <mergeCell ref="E32:G32"/>
    <mergeCell ref="E33:G33"/>
    <mergeCell ref="E43:G43"/>
    <mergeCell ref="E44:G44"/>
    <mergeCell ref="E45:G45"/>
    <mergeCell ref="E46:G46"/>
    <mergeCell ref="A49:B49"/>
    <mergeCell ref="E34:G34"/>
    <mergeCell ref="E35:G35"/>
    <mergeCell ref="E36:G36"/>
    <mergeCell ref="E37:G37"/>
    <mergeCell ref="E38:G38"/>
    <mergeCell ref="A62:C62"/>
    <mergeCell ref="E62:G62"/>
    <mergeCell ref="E49:G49"/>
    <mergeCell ref="E50:G50"/>
    <mergeCell ref="A59:B59"/>
    <mergeCell ref="E40:G40"/>
    <mergeCell ref="E60:G60"/>
    <mergeCell ref="A61:B61"/>
    <mergeCell ref="E41:G41"/>
    <mergeCell ref="E42:G42"/>
    <mergeCell ref="A60:B60"/>
    <mergeCell ref="A50:B50"/>
    <mergeCell ref="E61:G61"/>
    <mergeCell ref="A56:B56"/>
    <mergeCell ref="E47:G47"/>
    <mergeCell ref="E48:G48"/>
    <mergeCell ref="A53:B53"/>
    <mergeCell ref="A54:B54"/>
    <mergeCell ref="A58:B58"/>
    <mergeCell ref="A57:B57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22">
      <selection activeCell="H22" sqref="H22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22" t="s">
        <v>49</v>
      </c>
      <c r="B2" s="322"/>
      <c r="C2" s="322"/>
      <c r="D2" s="322"/>
      <c r="E2" s="322"/>
      <c r="F2" s="322"/>
      <c r="G2" s="324" t="s">
        <v>50</v>
      </c>
      <c r="H2" s="322"/>
      <c r="I2" s="322"/>
      <c r="J2" s="322"/>
    </row>
    <row r="3" spans="1:10" ht="23.25">
      <c r="A3" s="322" t="s">
        <v>51</v>
      </c>
      <c r="B3" s="322"/>
      <c r="C3" s="322"/>
      <c r="D3" s="322"/>
      <c r="E3" s="322"/>
      <c r="F3" s="322"/>
      <c r="G3" s="324" t="s">
        <v>70</v>
      </c>
      <c r="H3" s="322"/>
      <c r="I3" s="322"/>
      <c r="J3" s="322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17" t="s">
        <v>721</v>
      </c>
      <c r="B5" s="317"/>
      <c r="C5" s="317"/>
      <c r="D5" s="317"/>
      <c r="E5" s="317"/>
      <c r="F5" s="325"/>
      <c r="G5" s="28"/>
      <c r="H5" s="28"/>
      <c r="I5" s="28"/>
      <c r="J5" s="29">
        <v>3329783.57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26" t="s">
        <v>52</v>
      </c>
      <c r="B7" s="326"/>
      <c r="C7" s="326"/>
      <c r="D7" s="326"/>
      <c r="E7" s="326"/>
      <c r="F7" s="31"/>
      <c r="G7" s="28"/>
      <c r="H7" s="28"/>
      <c r="I7" s="28"/>
      <c r="J7" s="29"/>
    </row>
    <row r="8" spans="1:10" ht="23.25">
      <c r="A8" s="50" t="s">
        <v>53</v>
      </c>
      <c r="B8" s="32"/>
      <c r="C8" s="50" t="s">
        <v>54</v>
      </c>
      <c r="D8" s="32"/>
      <c r="E8" s="32"/>
      <c r="F8" s="33" t="s">
        <v>55</v>
      </c>
      <c r="G8" s="28"/>
      <c r="H8" s="28"/>
      <c r="I8" s="28"/>
      <c r="J8" s="29"/>
    </row>
    <row r="9" spans="1:10" ht="23.25">
      <c r="A9" s="93" t="s">
        <v>722</v>
      </c>
      <c r="B9" s="242"/>
      <c r="C9" s="93" t="s">
        <v>723</v>
      </c>
      <c r="D9" s="242"/>
      <c r="E9" s="242"/>
      <c r="F9" s="243">
        <v>1828</v>
      </c>
      <c r="G9" s="83"/>
      <c r="H9" s="83"/>
      <c r="I9" s="83"/>
      <c r="J9" s="82"/>
    </row>
    <row r="10" spans="1:10" ht="23.25">
      <c r="A10" s="93" t="s">
        <v>724</v>
      </c>
      <c r="B10" s="242"/>
      <c r="C10" s="107">
        <v>24120403</v>
      </c>
      <c r="D10" s="242"/>
      <c r="E10" s="242"/>
      <c r="F10" s="243">
        <v>1850</v>
      </c>
      <c r="G10" s="83"/>
      <c r="H10" s="83"/>
      <c r="I10" s="83"/>
      <c r="J10" s="82"/>
    </row>
    <row r="11" spans="1:10" ht="23.25">
      <c r="A11" s="247"/>
      <c r="B11" s="247"/>
      <c r="C11" s="107">
        <v>24120406</v>
      </c>
      <c r="D11" s="247"/>
      <c r="E11" s="247"/>
      <c r="F11" s="248">
        <v>350</v>
      </c>
      <c r="G11" s="83"/>
      <c r="H11" s="83"/>
      <c r="I11" s="83"/>
      <c r="J11" s="249"/>
    </row>
    <row r="12" spans="1:10" ht="23.25">
      <c r="A12" s="93"/>
      <c r="B12" s="242"/>
      <c r="C12" s="93" t="s">
        <v>725</v>
      </c>
      <c r="D12" s="242"/>
      <c r="E12" s="242"/>
      <c r="F12" s="243">
        <v>350</v>
      </c>
      <c r="G12" s="83"/>
      <c r="H12" s="83"/>
      <c r="I12" s="83"/>
      <c r="J12" s="246"/>
    </row>
    <row r="13" spans="1:10" ht="23.25">
      <c r="A13" s="93"/>
      <c r="B13" s="242"/>
      <c r="C13" s="93" t="s">
        <v>726</v>
      </c>
      <c r="D13" s="242"/>
      <c r="E13" s="242"/>
      <c r="F13" s="243">
        <v>350</v>
      </c>
      <c r="G13" s="83"/>
      <c r="H13" s="83"/>
      <c r="I13" s="83"/>
      <c r="J13" s="82"/>
    </row>
    <row r="14" spans="1:10" ht="23.25">
      <c r="A14" s="93" t="s">
        <v>727</v>
      </c>
      <c r="B14" s="242"/>
      <c r="C14" s="93" t="s">
        <v>728</v>
      </c>
      <c r="D14" s="242"/>
      <c r="E14" s="242"/>
      <c r="F14" s="246">
        <v>13358.38</v>
      </c>
      <c r="G14" s="83"/>
      <c r="H14" s="83"/>
      <c r="I14" s="83"/>
      <c r="J14" s="82">
        <v>18086.38</v>
      </c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323"/>
      <c r="B18" s="323"/>
      <c r="C18" s="323"/>
      <c r="D18" s="323"/>
      <c r="E18" s="323"/>
      <c r="F18" s="34"/>
      <c r="G18" s="28"/>
      <c r="H18" s="28"/>
      <c r="I18" s="28"/>
      <c r="J18" s="29"/>
    </row>
    <row r="19" spans="1:10" ht="23.25">
      <c r="A19" s="50"/>
      <c r="B19" s="314"/>
      <c r="C19" s="314"/>
      <c r="D19" s="314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23"/>
      <c r="B22" s="323"/>
      <c r="C22" s="323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35"/>
      <c r="C23" s="135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14" t="s">
        <v>729</v>
      </c>
      <c r="B26" s="314"/>
      <c r="C26" s="314"/>
      <c r="D26" s="314"/>
      <c r="E26" s="314"/>
      <c r="F26" s="315"/>
      <c r="G26" s="28"/>
      <c r="H26" s="28"/>
      <c r="I26" s="28"/>
      <c r="J26" s="29">
        <f>SUM(J5-J14)</f>
        <v>3311697.19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186</v>
      </c>
    </row>
    <row r="28" spans="1:10" ht="23.25">
      <c r="A28" s="51" t="s">
        <v>56</v>
      </c>
      <c r="B28" s="37"/>
      <c r="C28" s="51"/>
      <c r="D28" s="37"/>
      <c r="E28" s="37"/>
      <c r="F28" s="38"/>
      <c r="G28" s="316" t="s">
        <v>57</v>
      </c>
      <c r="H28" s="317"/>
      <c r="I28" s="317"/>
      <c r="J28" s="317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18" t="s">
        <v>730</v>
      </c>
      <c r="B30" s="318"/>
      <c r="C30" s="318"/>
      <c r="D30" s="318"/>
      <c r="E30" s="318"/>
      <c r="F30" s="319"/>
      <c r="G30" s="320" t="s">
        <v>731</v>
      </c>
      <c r="H30" s="321"/>
      <c r="I30" s="321"/>
      <c r="J30" s="321"/>
    </row>
    <row r="31" spans="1:10" ht="23.25">
      <c r="A31" s="322" t="s">
        <v>244</v>
      </c>
      <c r="B31" s="322"/>
      <c r="C31" s="322"/>
      <c r="D31" s="322"/>
      <c r="E31" s="30"/>
      <c r="F31" s="34"/>
      <c r="G31" s="320" t="s">
        <v>241</v>
      </c>
      <c r="H31" s="321"/>
      <c r="I31" s="321"/>
      <c r="J31" s="321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2:C22"/>
    <mergeCell ref="A2:F2"/>
    <mergeCell ref="G2:J2"/>
    <mergeCell ref="A3:F3"/>
    <mergeCell ref="G3:J3"/>
    <mergeCell ref="A5:F5"/>
    <mergeCell ref="A7:E7"/>
    <mergeCell ref="A18:E18"/>
    <mergeCell ref="B19:D19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25">
      <selection activeCell="B26" sqref="B26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322" t="s">
        <v>49</v>
      </c>
      <c r="B1" s="322"/>
      <c r="C1" s="322"/>
      <c r="D1" s="322"/>
      <c r="E1" s="322"/>
      <c r="F1" s="322"/>
      <c r="G1" s="324" t="s">
        <v>246</v>
      </c>
      <c r="H1" s="322"/>
      <c r="I1" s="322"/>
      <c r="J1" s="322"/>
    </row>
    <row r="2" spans="1:10" ht="23.25">
      <c r="A2" s="322" t="s">
        <v>51</v>
      </c>
      <c r="B2" s="322"/>
      <c r="C2" s="322"/>
      <c r="D2" s="322"/>
      <c r="E2" s="322"/>
      <c r="F2" s="322"/>
      <c r="G2" s="324" t="s">
        <v>245</v>
      </c>
      <c r="H2" s="322"/>
      <c r="I2" s="322"/>
      <c r="J2" s="322"/>
    </row>
    <row r="3" spans="1:10" ht="23.25">
      <c r="A3" s="47"/>
      <c r="B3" s="27"/>
      <c r="C3" s="47"/>
      <c r="D3" s="27"/>
      <c r="E3" s="27"/>
      <c r="F3" s="27"/>
      <c r="G3" s="55"/>
      <c r="H3" s="27"/>
      <c r="I3" s="27"/>
      <c r="J3" s="27"/>
    </row>
    <row r="4" spans="1:10" ht="23.25">
      <c r="A4" s="317" t="s">
        <v>721</v>
      </c>
      <c r="B4" s="317"/>
      <c r="C4" s="317"/>
      <c r="D4" s="317"/>
      <c r="E4" s="317"/>
      <c r="F4" s="325"/>
      <c r="G4" s="28"/>
      <c r="H4" s="28"/>
      <c r="I4" s="28"/>
      <c r="J4" s="29">
        <v>8434873.82</v>
      </c>
    </row>
    <row r="5" spans="1:10" ht="23.25">
      <c r="A5" s="48"/>
      <c r="B5" s="30"/>
      <c r="C5" s="48"/>
      <c r="D5" s="30"/>
      <c r="E5" s="30"/>
      <c r="F5" s="31"/>
      <c r="G5" s="28"/>
      <c r="H5" s="28"/>
      <c r="I5" s="28"/>
      <c r="J5" s="29"/>
    </row>
    <row r="6" spans="1:10" ht="23.25">
      <c r="A6" s="326" t="s">
        <v>732</v>
      </c>
      <c r="B6" s="326"/>
      <c r="C6" s="326"/>
      <c r="D6" s="326"/>
      <c r="E6" s="326"/>
      <c r="F6" s="31"/>
      <c r="G6" s="28"/>
      <c r="H6" s="28"/>
      <c r="I6" s="28"/>
      <c r="J6" s="29"/>
    </row>
    <row r="7" spans="1:10" ht="23.25">
      <c r="A7" s="50" t="s">
        <v>53</v>
      </c>
      <c r="B7" s="272" t="s">
        <v>16</v>
      </c>
      <c r="C7" s="272"/>
      <c r="D7" s="32"/>
      <c r="E7" s="32"/>
      <c r="F7" s="33" t="s">
        <v>55</v>
      </c>
      <c r="G7" s="28"/>
      <c r="H7" s="28"/>
      <c r="I7" s="28"/>
      <c r="J7" s="29"/>
    </row>
    <row r="8" spans="1:10" ht="23.25">
      <c r="A8" s="93" t="s">
        <v>724</v>
      </c>
      <c r="B8" s="273" t="s">
        <v>733</v>
      </c>
      <c r="C8" s="273"/>
      <c r="D8" s="273"/>
      <c r="E8" s="242"/>
      <c r="F8" s="243">
        <v>16828.86</v>
      </c>
      <c r="G8" s="83"/>
      <c r="H8" s="83"/>
      <c r="I8" s="83"/>
      <c r="J8" s="243">
        <v>16828.86</v>
      </c>
    </row>
    <row r="9" spans="1:10" ht="23.25">
      <c r="A9" s="50"/>
      <c r="B9" s="32"/>
      <c r="C9" s="162"/>
      <c r="D9" s="32"/>
      <c r="E9" s="32"/>
      <c r="F9" s="34"/>
      <c r="G9" s="28"/>
      <c r="H9" s="28"/>
      <c r="I9" s="28"/>
      <c r="J9" s="35"/>
    </row>
    <row r="10" spans="1:10" ht="23.25">
      <c r="A10" s="50"/>
      <c r="B10" s="32"/>
      <c r="C10" s="162"/>
      <c r="D10" s="32"/>
      <c r="E10" s="32"/>
      <c r="F10" s="34"/>
      <c r="G10" s="28"/>
      <c r="H10" s="28"/>
      <c r="I10" s="28"/>
      <c r="J10" s="34"/>
    </row>
    <row r="11" spans="1:10" ht="23.25">
      <c r="A11" s="49"/>
      <c r="B11" s="49"/>
      <c r="C11" s="162"/>
      <c r="D11" s="49"/>
      <c r="E11" s="49"/>
      <c r="F11" s="34"/>
      <c r="G11" s="28"/>
      <c r="H11" s="28"/>
      <c r="I11" s="28"/>
      <c r="J11" s="29"/>
    </row>
    <row r="12" spans="1:10" ht="23.25">
      <c r="A12" s="327" t="s">
        <v>52</v>
      </c>
      <c r="B12" s="327"/>
      <c r="C12" s="327"/>
      <c r="D12" s="327"/>
      <c r="E12" s="327"/>
      <c r="F12" s="31"/>
      <c r="G12" s="28"/>
      <c r="H12" s="28"/>
      <c r="I12" s="28"/>
      <c r="J12" s="29"/>
    </row>
    <row r="13" spans="1:10" ht="23.25">
      <c r="A13" s="50" t="s">
        <v>53</v>
      </c>
      <c r="B13" s="32"/>
      <c r="C13" s="50" t="s">
        <v>54</v>
      </c>
      <c r="D13" s="32"/>
      <c r="E13" s="32"/>
      <c r="F13" s="33" t="s">
        <v>55</v>
      </c>
      <c r="G13" s="28"/>
      <c r="H13" s="28"/>
      <c r="I13" s="28"/>
      <c r="J13" s="29"/>
    </row>
    <row r="14" spans="1:10" ht="23.25">
      <c r="A14" s="93" t="s">
        <v>734</v>
      </c>
      <c r="B14" s="242"/>
      <c r="C14" s="244" t="s">
        <v>735</v>
      </c>
      <c r="D14" s="242"/>
      <c r="E14" s="242"/>
      <c r="F14" s="243">
        <v>1060</v>
      </c>
      <c r="G14" s="83"/>
      <c r="H14" s="83"/>
      <c r="I14" s="83"/>
      <c r="J14" s="82"/>
    </row>
    <row r="15" spans="1:10" ht="23.25">
      <c r="A15" s="93" t="s">
        <v>727</v>
      </c>
      <c r="B15" s="245"/>
      <c r="C15" s="244" t="s">
        <v>736</v>
      </c>
      <c r="D15" s="245"/>
      <c r="E15" s="245"/>
      <c r="F15" s="246">
        <v>13686</v>
      </c>
      <c r="G15" s="83"/>
      <c r="H15" s="83"/>
      <c r="I15" s="83"/>
      <c r="J15" s="82">
        <v>14746</v>
      </c>
    </row>
    <row r="16" spans="1:10" ht="23.25">
      <c r="A16" s="50"/>
      <c r="B16" s="32"/>
      <c r="C16" s="163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49"/>
      <c r="B18" s="49"/>
      <c r="C18" s="49"/>
      <c r="D18" s="49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323"/>
      <c r="D19" s="323"/>
      <c r="E19" s="323"/>
      <c r="F19" s="34"/>
      <c r="G19" s="28"/>
      <c r="H19" s="28"/>
      <c r="I19" s="28"/>
      <c r="J19" s="29"/>
    </row>
    <row r="20" spans="1:10" ht="23.25">
      <c r="A20" s="50"/>
      <c r="B20" s="49"/>
      <c r="C20" s="49"/>
      <c r="D20" s="49"/>
      <c r="E20" s="32"/>
      <c r="F20" s="34"/>
      <c r="G20" s="28"/>
      <c r="H20" s="28"/>
      <c r="I20" s="28"/>
      <c r="J20" s="29"/>
    </row>
    <row r="21" spans="1:10" ht="23.25">
      <c r="A21" s="50"/>
      <c r="B21" s="49"/>
      <c r="C21" s="49"/>
      <c r="D21" s="49"/>
      <c r="E21" s="32"/>
      <c r="F21" s="34"/>
      <c r="G21" s="28"/>
      <c r="H21" s="28"/>
      <c r="I21" s="28"/>
      <c r="J21" s="29"/>
    </row>
    <row r="22" spans="1:10" ht="23.25">
      <c r="A22" s="50"/>
      <c r="B22" s="135"/>
      <c r="C22" s="135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50"/>
      <c r="B26" s="32"/>
      <c r="C26" s="50"/>
      <c r="D26" s="32"/>
      <c r="E26" s="32"/>
      <c r="F26" s="34"/>
      <c r="G26" s="28"/>
      <c r="H26" s="28"/>
      <c r="I26" s="28"/>
      <c r="J26" s="29"/>
    </row>
    <row r="27" spans="1:10" ht="23.25">
      <c r="A27" s="50"/>
      <c r="B27" s="32"/>
      <c r="C27" s="50"/>
      <c r="D27" s="32"/>
      <c r="E27" s="32"/>
      <c r="F27" s="34"/>
      <c r="G27" s="28"/>
      <c r="H27" s="28"/>
      <c r="I27" s="28"/>
      <c r="J27" s="29"/>
    </row>
    <row r="28" spans="1:10" ht="23.25">
      <c r="A28" s="314" t="s">
        <v>729</v>
      </c>
      <c r="B28" s="314"/>
      <c r="C28" s="314"/>
      <c r="D28" s="314"/>
      <c r="E28" s="314"/>
      <c r="F28" s="315"/>
      <c r="G28" s="28"/>
      <c r="H28" s="28"/>
      <c r="I28" s="28"/>
      <c r="J28" s="29">
        <f>SUM(J4-J8-J15)</f>
        <v>8403298.96</v>
      </c>
    </row>
    <row r="29" spans="1:10" ht="23.25">
      <c r="A29" s="51" t="s">
        <v>56</v>
      </c>
      <c r="B29" s="37"/>
      <c r="C29" s="51"/>
      <c r="D29" s="37"/>
      <c r="E29" s="37"/>
      <c r="F29" s="38"/>
      <c r="G29" s="316" t="s">
        <v>57</v>
      </c>
      <c r="H29" s="317"/>
      <c r="I29" s="317"/>
      <c r="J29" s="317"/>
    </row>
    <row r="30" spans="1:10" ht="23.25">
      <c r="A30" s="48"/>
      <c r="B30" s="30"/>
      <c r="C30" s="48"/>
      <c r="D30" s="30"/>
      <c r="E30" s="30"/>
      <c r="F30" s="34"/>
      <c r="G30" s="30"/>
      <c r="H30" s="30"/>
      <c r="I30" s="30"/>
      <c r="J30" s="30"/>
    </row>
    <row r="31" spans="1:10" ht="23.25">
      <c r="A31" s="318" t="s">
        <v>737</v>
      </c>
      <c r="B31" s="318"/>
      <c r="C31" s="318"/>
      <c r="D31" s="318"/>
      <c r="E31" s="318"/>
      <c r="F31" s="319"/>
      <c r="G31" s="320" t="s">
        <v>738</v>
      </c>
      <c r="H31" s="321"/>
      <c r="I31" s="321"/>
      <c r="J31" s="321"/>
    </row>
    <row r="32" spans="1:10" ht="23.25">
      <c r="A32" s="385" t="s">
        <v>739</v>
      </c>
      <c r="B32" s="385"/>
      <c r="C32" s="385"/>
      <c r="D32" s="385"/>
      <c r="E32" s="385"/>
      <c r="F32" s="386"/>
      <c r="G32" s="387" t="s">
        <v>740</v>
      </c>
      <c r="H32" s="388"/>
      <c r="I32" s="388"/>
      <c r="J32" s="388"/>
    </row>
    <row r="35" ht="21.75" customHeight="1"/>
    <row r="36" ht="21.75" customHeight="1"/>
  </sheetData>
  <sheetProtection/>
  <mergeCells count="16">
    <mergeCell ref="A32:F32"/>
    <mergeCell ref="G32:J32"/>
    <mergeCell ref="A31:F31"/>
    <mergeCell ref="G31:J31"/>
    <mergeCell ref="G29:J29"/>
    <mergeCell ref="C19:E19"/>
    <mergeCell ref="A12:E12"/>
    <mergeCell ref="B8:D8"/>
    <mergeCell ref="G1:J1"/>
    <mergeCell ref="A2:F2"/>
    <mergeCell ref="G2:J2"/>
    <mergeCell ref="A4:F4"/>
    <mergeCell ref="A1:F1"/>
    <mergeCell ref="A28:F28"/>
    <mergeCell ref="A6:E6"/>
    <mergeCell ref="B7:C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B17">
      <selection activeCell="V18" sqref="V18"/>
    </sheetView>
  </sheetViews>
  <sheetFormatPr defaultColWidth="9.140625" defaultRowHeight="12.75"/>
  <cols>
    <col min="1" max="1" width="0.71875" style="140" customWidth="1"/>
    <col min="2" max="2" width="10.00390625" style="140" customWidth="1"/>
    <col min="3" max="3" width="5.140625" style="140" customWidth="1"/>
    <col min="4" max="4" width="1.8515625" style="140" customWidth="1"/>
    <col min="5" max="5" width="0.42578125" style="140" hidden="1" customWidth="1"/>
    <col min="6" max="6" width="24.57421875" style="140" customWidth="1"/>
    <col min="7" max="7" width="2.140625" style="140" hidden="1" customWidth="1"/>
    <col min="8" max="8" width="0.13671875" style="140" customWidth="1"/>
    <col min="9" max="9" width="7.57421875" style="140" customWidth="1"/>
    <col min="10" max="10" width="7.140625" style="140" customWidth="1"/>
    <col min="11" max="11" width="4.8515625" style="140" customWidth="1"/>
    <col min="12" max="12" width="1.8515625" style="140" hidden="1" customWidth="1"/>
    <col min="13" max="13" width="13.8515625" style="140" customWidth="1"/>
    <col min="14" max="14" width="2.140625" style="140" customWidth="1"/>
    <col min="15" max="15" width="11.57421875" style="140" customWidth="1"/>
    <col min="16" max="16" width="15.57421875" style="140" customWidth="1"/>
    <col min="17" max="17" width="2.00390625" style="140" customWidth="1"/>
    <col min="18" max="18" width="12.421875" style="140" customWidth="1"/>
    <col min="19" max="19" width="0.2890625" style="140" hidden="1" customWidth="1"/>
    <col min="20" max="20" width="1.7109375" style="140" hidden="1" customWidth="1"/>
    <col min="21" max="21" width="14.00390625" style="140" customWidth="1"/>
    <col min="22" max="22" width="16.7109375" style="140" customWidth="1"/>
    <col min="23" max="23" width="16.57421875" style="140" customWidth="1"/>
    <col min="24" max="24" width="16.7109375" style="140" customWidth="1"/>
    <col min="25" max="26" width="16.57421875" style="140" customWidth="1"/>
    <col min="27" max="27" width="15.8515625" style="140" customWidth="1"/>
    <col min="28" max="28" width="17.140625" style="140" customWidth="1"/>
    <col min="29" max="29" width="17.28125" style="140" customWidth="1"/>
    <col min="30" max="30" width="0" style="140" hidden="1" customWidth="1"/>
    <col min="31" max="16384" width="9.140625" style="140" customWidth="1"/>
  </cols>
  <sheetData>
    <row r="1" spans="1:19" ht="21" customHeight="1">
      <c r="A1" s="339" t="s">
        <v>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21" customHeight="1">
      <c r="A2" s="339" t="s">
        <v>610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19" ht="17.25" customHeight="1">
      <c r="A3" s="340" t="s">
        <v>712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ht="3" customHeight="1" hidden="1"/>
    <row r="5" spans="1:29" ht="14.25">
      <c r="A5" s="14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43"/>
      <c r="M5" s="341" t="s">
        <v>351</v>
      </c>
      <c r="N5" s="296"/>
      <c r="O5" s="297"/>
      <c r="P5" s="341" t="s">
        <v>431</v>
      </c>
      <c r="Q5" s="341" t="s">
        <v>352</v>
      </c>
      <c r="R5" s="296"/>
      <c r="S5" s="296"/>
      <c r="T5" s="296"/>
      <c r="U5" s="297"/>
      <c r="V5" s="341" t="s">
        <v>353</v>
      </c>
      <c r="W5" s="297"/>
      <c r="X5" s="341" t="s">
        <v>354</v>
      </c>
      <c r="Y5" s="341" t="s">
        <v>432</v>
      </c>
      <c r="Z5" s="341" t="s">
        <v>433</v>
      </c>
      <c r="AA5" s="297"/>
      <c r="AB5" s="341" t="s">
        <v>355</v>
      </c>
      <c r="AC5" s="266" t="s">
        <v>13</v>
      </c>
    </row>
    <row r="6" spans="1:29" ht="15.75" customHeight="1">
      <c r="A6" s="182"/>
      <c r="B6" s="181"/>
      <c r="C6" s="181"/>
      <c r="D6" s="181"/>
      <c r="E6" s="181"/>
      <c r="F6" s="181"/>
      <c r="G6" s="181"/>
      <c r="H6" s="181"/>
      <c r="I6" s="181"/>
      <c r="J6" s="181"/>
      <c r="K6" s="346" t="s">
        <v>356</v>
      </c>
      <c r="L6" s="144"/>
      <c r="M6" s="342"/>
      <c r="N6" s="343"/>
      <c r="O6" s="344"/>
      <c r="P6" s="345"/>
      <c r="Q6" s="342"/>
      <c r="R6" s="343"/>
      <c r="S6" s="343"/>
      <c r="T6" s="343"/>
      <c r="U6" s="344"/>
      <c r="V6" s="342"/>
      <c r="W6" s="344"/>
      <c r="X6" s="345"/>
      <c r="Y6" s="345"/>
      <c r="Z6" s="342"/>
      <c r="AA6" s="344"/>
      <c r="AB6" s="345"/>
      <c r="AC6" s="349"/>
    </row>
    <row r="7" spans="1:29" ht="12" customHeight="1">
      <c r="A7" s="182"/>
      <c r="B7" s="181"/>
      <c r="C7" s="181"/>
      <c r="D7" s="181"/>
      <c r="E7" s="181"/>
      <c r="F7" s="181"/>
      <c r="G7" s="181"/>
      <c r="H7" s="181"/>
      <c r="I7" s="181"/>
      <c r="J7" s="181"/>
      <c r="K7" s="347"/>
      <c r="L7" s="144"/>
      <c r="M7" s="348" t="s">
        <v>357</v>
      </c>
      <c r="N7" s="337"/>
      <c r="O7" s="335"/>
      <c r="P7" s="184" t="s">
        <v>435</v>
      </c>
      <c r="Q7" s="348" t="s">
        <v>358</v>
      </c>
      <c r="R7" s="337"/>
      <c r="S7" s="337"/>
      <c r="T7" s="337"/>
      <c r="U7" s="335"/>
      <c r="V7" s="348" t="s">
        <v>359</v>
      </c>
      <c r="W7" s="335"/>
      <c r="X7" s="184" t="s">
        <v>360</v>
      </c>
      <c r="Y7" s="184" t="s">
        <v>436</v>
      </c>
      <c r="Z7" s="348" t="s">
        <v>437</v>
      </c>
      <c r="AA7" s="335"/>
      <c r="AB7" s="184" t="s">
        <v>361</v>
      </c>
      <c r="AC7" s="349"/>
    </row>
    <row r="8" spans="1:29" ht="19.5" customHeight="1">
      <c r="A8" s="182"/>
      <c r="B8" s="181"/>
      <c r="C8" s="181"/>
      <c r="D8" s="181"/>
      <c r="E8" s="181"/>
      <c r="F8" s="181"/>
      <c r="G8" s="181"/>
      <c r="H8" s="181"/>
      <c r="I8" s="181"/>
      <c r="J8" s="181"/>
      <c r="K8" s="347"/>
      <c r="L8" s="144"/>
      <c r="M8" s="351" t="s">
        <v>362</v>
      </c>
      <c r="N8" s="351" t="s">
        <v>363</v>
      </c>
      <c r="O8" s="297"/>
      <c r="P8" s="351" t="s">
        <v>440</v>
      </c>
      <c r="Q8" s="351" t="s">
        <v>364</v>
      </c>
      <c r="R8" s="296"/>
      <c r="S8" s="296"/>
      <c r="T8" s="297"/>
      <c r="U8" s="351" t="s">
        <v>442</v>
      </c>
      <c r="V8" s="351" t="s">
        <v>365</v>
      </c>
      <c r="W8" s="351" t="s">
        <v>443</v>
      </c>
      <c r="X8" s="351" t="s">
        <v>366</v>
      </c>
      <c r="Y8" s="351" t="s">
        <v>444</v>
      </c>
      <c r="Z8" s="351" t="s">
        <v>445</v>
      </c>
      <c r="AA8" s="351" t="s">
        <v>446</v>
      </c>
      <c r="AB8" s="351" t="s">
        <v>20</v>
      </c>
      <c r="AC8" s="349"/>
    </row>
    <row r="9" spans="1:29" ht="14.25">
      <c r="A9" s="182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44"/>
      <c r="M9" s="349"/>
      <c r="N9" s="352"/>
      <c r="O9" s="353"/>
      <c r="P9" s="349"/>
      <c r="Q9" s="352"/>
      <c r="R9" s="263"/>
      <c r="S9" s="263"/>
      <c r="T9" s="353"/>
      <c r="U9" s="349"/>
      <c r="V9" s="349"/>
      <c r="W9" s="349"/>
      <c r="X9" s="349"/>
      <c r="Y9" s="349"/>
      <c r="Z9" s="349"/>
      <c r="AA9" s="349"/>
      <c r="AB9" s="349"/>
      <c r="AC9" s="349"/>
    </row>
    <row r="10" spans="1:29" ht="14.25">
      <c r="A10" s="354" t="s">
        <v>367</v>
      </c>
      <c r="B10" s="347"/>
      <c r="C10" s="347"/>
      <c r="D10" s="181"/>
      <c r="E10" s="181"/>
      <c r="F10" s="181"/>
      <c r="G10" s="181"/>
      <c r="H10" s="181"/>
      <c r="I10" s="181"/>
      <c r="J10" s="181"/>
      <c r="K10" s="181"/>
      <c r="L10" s="144"/>
      <c r="M10" s="349"/>
      <c r="N10" s="352"/>
      <c r="O10" s="353"/>
      <c r="P10" s="349"/>
      <c r="Q10" s="352"/>
      <c r="R10" s="263"/>
      <c r="S10" s="263"/>
      <c r="T10" s="353"/>
      <c r="U10" s="349"/>
      <c r="V10" s="349"/>
      <c r="W10" s="349"/>
      <c r="X10" s="349"/>
      <c r="Y10" s="349"/>
      <c r="Z10" s="349"/>
      <c r="AA10" s="349"/>
      <c r="AB10" s="349"/>
      <c r="AC10" s="349"/>
    </row>
    <row r="11" spans="1:29" ht="9" customHeight="1">
      <c r="A11" s="182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44"/>
      <c r="M11" s="345"/>
      <c r="N11" s="342"/>
      <c r="O11" s="344"/>
      <c r="P11" s="345"/>
      <c r="Q11" s="342"/>
      <c r="R11" s="343"/>
      <c r="S11" s="343"/>
      <c r="T11" s="344"/>
      <c r="U11" s="345"/>
      <c r="V11" s="345"/>
      <c r="W11" s="345"/>
      <c r="X11" s="345"/>
      <c r="Y11" s="345"/>
      <c r="Z11" s="345"/>
      <c r="AA11" s="345"/>
      <c r="AB11" s="345"/>
      <c r="AC11" s="349"/>
    </row>
    <row r="12" spans="1:29" ht="14.2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45"/>
      <c r="M12" s="183" t="s">
        <v>368</v>
      </c>
      <c r="N12" s="334" t="s">
        <v>369</v>
      </c>
      <c r="O12" s="335"/>
      <c r="P12" s="183" t="s">
        <v>449</v>
      </c>
      <c r="Q12" s="334" t="s">
        <v>370</v>
      </c>
      <c r="R12" s="337"/>
      <c r="S12" s="337"/>
      <c r="T12" s="335"/>
      <c r="U12" s="183" t="s">
        <v>451</v>
      </c>
      <c r="V12" s="183" t="s">
        <v>371</v>
      </c>
      <c r="W12" s="183" t="s">
        <v>452</v>
      </c>
      <c r="X12" s="183" t="s">
        <v>372</v>
      </c>
      <c r="Y12" s="183" t="s">
        <v>453</v>
      </c>
      <c r="Z12" s="183" t="s">
        <v>454</v>
      </c>
      <c r="AA12" s="183" t="s">
        <v>455</v>
      </c>
      <c r="AB12" s="183" t="s">
        <v>373</v>
      </c>
      <c r="AC12" s="350"/>
    </row>
    <row r="13" spans="1:29" ht="14.25">
      <c r="A13" s="330" t="s">
        <v>230</v>
      </c>
      <c r="B13" s="355" t="s">
        <v>20</v>
      </c>
      <c r="C13" s="358" t="s">
        <v>374</v>
      </c>
      <c r="D13" s="297"/>
      <c r="E13" s="154" t="s">
        <v>230</v>
      </c>
      <c r="F13" s="185" t="s">
        <v>375</v>
      </c>
      <c r="G13" s="328" t="s">
        <v>376</v>
      </c>
      <c r="H13" s="257"/>
      <c r="I13" s="255"/>
      <c r="J13" s="333" t="s">
        <v>377</v>
      </c>
      <c r="K13" s="257"/>
      <c r="L13" s="255"/>
      <c r="M13" s="178">
        <v>0</v>
      </c>
      <c r="N13" s="336">
        <v>0</v>
      </c>
      <c r="O13" s="255"/>
      <c r="P13" s="178">
        <v>0</v>
      </c>
      <c r="Q13" s="336">
        <v>0</v>
      </c>
      <c r="R13" s="257"/>
      <c r="S13" s="257"/>
      <c r="T13" s="255"/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6843</v>
      </c>
      <c r="AC13" s="178">
        <v>6843</v>
      </c>
    </row>
    <row r="14" spans="1:29" ht="14.25">
      <c r="A14" s="331"/>
      <c r="B14" s="356"/>
      <c r="C14" s="263"/>
      <c r="D14" s="353"/>
      <c r="E14" s="154" t="s">
        <v>230</v>
      </c>
      <c r="F14" s="185" t="s">
        <v>378</v>
      </c>
      <c r="G14" s="328" t="s">
        <v>379</v>
      </c>
      <c r="H14" s="257"/>
      <c r="I14" s="255"/>
      <c r="J14" s="333" t="s">
        <v>377</v>
      </c>
      <c r="K14" s="257"/>
      <c r="L14" s="255"/>
      <c r="M14" s="178">
        <v>0</v>
      </c>
      <c r="N14" s="336">
        <v>0</v>
      </c>
      <c r="O14" s="255"/>
      <c r="P14" s="178">
        <v>0</v>
      </c>
      <c r="Q14" s="336">
        <v>0</v>
      </c>
      <c r="R14" s="257"/>
      <c r="S14" s="257"/>
      <c r="T14" s="255"/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652000</v>
      </c>
      <c r="AC14" s="178">
        <v>652000</v>
      </c>
    </row>
    <row r="15" spans="1:29" ht="14.25">
      <c r="A15" s="331"/>
      <c r="B15" s="356"/>
      <c r="C15" s="263"/>
      <c r="D15" s="353"/>
      <c r="E15" s="154" t="s">
        <v>230</v>
      </c>
      <c r="F15" s="185" t="s">
        <v>380</v>
      </c>
      <c r="G15" s="328" t="s">
        <v>381</v>
      </c>
      <c r="H15" s="257"/>
      <c r="I15" s="255"/>
      <c r="J15" s="333" t="s">
        <v>377</v>
      </c>
      <c r="K15" s="257"/>
      <c r="L15" s="255"/>
      <c r="M15" s="178">
        <v>0</v>
      </c>
      <c r="N15" s="336">
        <v>0</v>
      </c>
      <c r="O15" s="255"/>
      <c r="P15" s="178">
        <v>0</v>
      </c>
      <c r="Q15" s="336">
        <v>0</v>
      </c>
      <c r="R15" s="257"/>
      <c r="S15" s="257"/>
      <c r="T15" s="255"/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187200</v>
      </c>
      <c r="AC15" s="178">
        <v>187200</v>
      </c>
    </row>
    <row r="16" spans="1:29" ht="14.25">
      <c r="A16" s="331"/>
      <c r="B16" s="356"/>
      <c r="C16" s="263"/>
      <c r="D16" s="353"/>
      <c r="E16" s="154" t="s">
        <v>230</v>
      </c>
      <c r="F16" s="185" t="s">
        <v>382</v>
      </c>
      <c r="G16" s="328" t="s">
        <v>383</v>
      </c>
      <c r="H16" s="257"/>
      <c r="I16" s="255"/>
      <c r="J16" s="333" t="s">
        <v>377</v>
      </c>
      <c r="K16" s="257"/>
      <c r="L16" s="255"/>
      <c r="M16" s="178">
        <v>0</v>
      </c>
      <c r="N16" s="336">
        <v>0</v>
      </c>
      <c r="O16" s="255"/>
      <c r="P16" s="178">
        <v>0</v>
      </c>
      <c r="Q16" s="336">
        <v>0</v>
      </c>
      <c r="R16" s="257"/>
      <c r="S16" s="257"/>
      <c r="T16" s="255"/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1500</v>
      </c>
      <c r="AC16" s="178">
        <v>1500</v>
      </c>
    </row>
    <row r="17" spans="1:29" ht="14.25">
      <c r="A17" s="331"/>
      <c r="B17" s="356"/>
      <c r="C17" s="263"/>
      <c r="D17" s="353"/>
      <c r="E17" s="154" t="s">
        <v>230</v>
      </c>
      <c r="F17" s="185" t="s">
        <v>611</v>
      </c>
      <c r="G17" s="328" t="s">
        <v>612</v>
      </c>
      <c r="H17" s="257"/>
      <c r="I17" s="255"/>
      <c r="J17" s="333" t="s">
        <v>377</v>
      </c>
      <c r="K17" s="257"/>
      <c r="L17" s="255"/>
      <c r="M17" s="178">
        <v>0</v>
      </c>
      <c r="N17" s="336">
        <v>0</v>
      </c>
      <c r="O17" s="255"/>
      <c r="P17" s="178">
        <v>0</v>
      </c>
      <c r="Q17" s="336">
        <v>0</v>
      </c>
      <c r="R17" s="257"/>
      <c r="S17" s="257"/>
      <c r="T17" s="255"/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</row>
    <row r="18" spans="1:29" ht="25.5">
      <c r="A18" s="331"/>
      <c r="B18" s="356"/>
      <c r="C18" s="263"/>
      <c r="D18" s="353"/>
      <c r="E18" s="154" t="s">
        <v>230</v>
      </c>
      <c r="F18" s="185" t="s">
        <v>509</v>
      </c>
      <c r="G18" s="328" t="s">
        <v>510</v>
      </c>
      <c r="H18" s="257"/>
      <c r="I18" s="255"/>
      <c r="J18" s="333" t="s">
        <v>377</v>
      </c>
      <c r="K18" s="257"/>
      <c r="L18" s="255"/>
      <c r="M18" s="178">
        <v>0</v>
      </c>
      <c r="N18" s="336">
        <v>0</v>
      </c>
      <c r="O18" s="255"/>
      <c r="P18" s="178">
        <v>0</v>
      </c>
      <c r="Q18" s="336">
        <v>0</v>
      </c>
      <c r="R18" s="257"/>
      <c r="S18" s="257"/>
      <c r="T18" s="255"/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</row>
    <row r="19" spans="1:29" ht="14.25">
      <c r="A19" s="331"/>
      <c r="B19" s="357"/>
      <c r="C19" s="259"/>
      <c r="D19" s="260"/>
      <c r="E19" s="338" t="s">
        <v>384</v>
      </c>
      <c r="F19" s="257"/>
      <c r="G19" s="257"/>
      <c r="H19" s="257"/>
      <c r="I19" s="257"/>
      <c r="J19" s="257"/>
      <c r="K19" s="257"/>
      <c r="L19" s="255"/>
      <c r="M19" s="179">
        <v>0</v>
      </c>
      <c r="N19" s="329">
        <v>0</v>
      </c>
      <c r="O19" s="255"/>
      <c r="P19" s="179">
        <v>0</v>
      </c>
      <c r="Q19" s="329">
        <v>0</v>
      </c>
      <c r="R19" s="257"/>
      <c r="S19" s="257"/>
      <c r="T19" s="255"/>
      <c r="U19" s="179">
        <v>0</v>
      </c>
      <c r="V19" s="179">
        <v>0</v>
      </c>
      <c r="W19" s="179">
        <v>0</v>
      </c>
      <c r="X19" s="179">
        <v>0</v>
      </c>
      <c r="Y19" s="179">
        <v>0</v>
      </c>
      <c r="Z19" s="179">
        <v>0</v>
      </c>
      <c r="AA19" s="179">
        <v>0</v>
      </c>
      <c r="AB19" s="179">
        <v>847543</v>
      </c>
      <c r="AC19" s="179">
        <v>847543</v>
      </c>
    </row>
    <row r="20" spans="1:29" ht="14.25">
      <c r="A20" s="332"/>
      <c r="B20" s="338" t="s">
        <v>23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5"/>
      <c r="M20" s="179">
        <v>0</v>
      </c>
      <c r="N20" s="329">
        <v>0</v>
      </c>
      <c r="O20" s="255"/>
      <c r="P20" s="179">
        <v>0</v>
      </c>
      <c r="Q20" s="329">
        <v>0</v>
      </c>
      <c r="R20" s="257"/>
      <c r="S20" s="257"/>
      <c r="T20" s="255"/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79">
        <v>0</v>
      </c>
      <c r="AA20" s="179">
        <v>0</v>
      </c>
      <c r="AB20" s="179">
        <v>7116126.08</v>
      </c>
      <c r="AC20" s="179">
        <v>7116126.08</v>
      </c>
    </row>
    <row r="21" spans="1:29" ht="14.25">
      <c r="A21" s="330" t="s">
        <v>230</v>
      </c>
      <c r="B21" s="355" t="s">
        <v>292</v>
      </c>
      <c r="C21" s="358" t="s">
        <v>385</v>
      </c>
      <c r="D21" s="297"/>
      <c r="E21" s="154" t="s">
        <v>230</v>
      </c>
      <c r="F21" s="185" t="s">
        <v>386</v>
      </c>
      <c r="G21" s="328" t="s">
        <v>387</v>
      </c>
      <c r="H21" s="257"/>
      <c r="I21" s="255"/>
      <c r="J21" s="333" t="s">
        <v>377</v>
      </c>
      <c r="K21" s="257"/>
      <c r="L21" s="255"/>
      <c r="M21" s="178">
        <v>42840</v>
      </c>
      <c r="N21" s="336">
        <v>0</v>
      </c>
      <c r="O21" s="255"/>
      <c r="P21" s="178">
        <v>0</v>
      </c>
      <c r="Q21" s="336">
        <v>0</v>
      </c>
      <c r="R21" s="257"/>
      <c r="S21" s="257"/>
      <c r="T21" s="255"/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42840</v>
      </c>
    </row>
    <row r="22" spans="1:29" ht="25.5">
      <c r="A22" s="331"/>
      <c r="B22" s="356"/>
      <c r="C22" s="263"/>
      <c r="D22" s="353"/>
      <c r="E22" s="154" t="s">
        <v>230</v>
      </c>
      <c r="F22" s="185" t="s">
        <v>388</v>
      </c>
      <c r="G22" s="328" t="s">
        <v>389</v>
      </c>
      <c r="H22" s="257"/>
      <c r="I22" s="255"/>
      <c r="J22" s="333" t="s">
        <v>377</v>
      </c>
      <c r="K22" s="257"/>
      <c r="L22" s="255"/>
      <c r="M22" s="178">
        <v>3510</v>
      </c>
      <c r="N22" s="336">
        <v>0</v>
      </c>
      <c r="O22" s="255"/>
      <c r="P22" s="178">
        <v>0</v>
      </c>
      <c r="Q22" s="336">
        <v>0</v>
      </c>
      <c r="R22" s="257"/>
      <c r="S22" s="257"/>
      <c r="T22" s="255"/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3510</v>
      </c>
    </row>
    <row r="23" spans="1:29" ht="25.5">
      <c r="A23" s="331"/>
      <c r="B23" s="356"/>
      <c r="C23" s="263"/>
      <c r="D23" s="353"/>
      <c r="E23" s="154" t="s">
        <v>230</v>
      </c>
      <c r="F23" s="185" t="s">
        <v>390</v>
      </c>
      <c r="G23" s="328" t="s">
        <v>391</v>
      </c>
      <c r="H23" s="257"/>
      <c r="I23" s="255"/>
      <c r="J23" s="333" t="s">
        <v>377</v>
      </c>
      <c r="K23" s="257"/>
      <c r="L23" s="255"/>
      <c r="M23" s="178">
        <v>3510</v>
      </c>
      <c r="N23" s="336">
        <v>0</v>
      </c>
      <c r="O23" s="255"/>
      <c r="P23" s="178">
        <v>0</v>
      </c>
      <c r="Q23" s="336">
        <v>0</v>
      </c>
      <c r="R23" s="257"/>
      <c r="S23" s="257"/>
      <c r="T23" s="255"/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3510</v>
      </c>
    </row>
    <row r="24" spans="1:29" ht="38.25">
      <c r="A24" s="331"/>
      <c r="B24" s="356"/>
      <c r="C24" s="263"/>
      <c r="D24" s="353"/>
      <c r="E24" s="154" t="s">
        <v>230</v>
      </c>
      <c r="F24" s="185" t="s">
        <v>392</v>
      </c>
      <c r="G24" s="328" t="s">
        <v>393</v>
      </c>
      <c r="H24" s="257"/>
      <c r="I24" s="255"/>
      <c r="J24" s="333" t="s">
        <v>377</v>
      </c>
      <c r="K24" s="257"/>
      <c r="L24" s="255"/>
      <c r="M24" s="178">
        <v>7200</v>
      </c>
      <c r="N24" s="336">
        <v>0</v>
      </c>
      <c r="O24" s="255"/>
      <c r="P24" s="178">
        <v>0</v>
      </c>
      <c r="Q24" s="336">
        <v>0</v>
      </c>
      <c r="R24" s="257"/>
      <c r="S24" s="257"/>
      <c r="T24" s="255"/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7200</v>
      </c>
    </row>
    <row r="25" spans="1:29" ht="25.5">
      <c r="A25" s="331"/>
      <c r="B25" s="356"/>
      <c r="C25" s="263"/>
      <c r="D25" s="353"/>
      <c r="E25" s="154" t="s">
        <v>230</v>
      </c>
      <c r="F25" s="185" t="s">
        <v>394</v>
      </c>
      <c r="G25" s="328" t="s">
        <v>395</v>
      </c>
      <c r="H25" s="257"/>
      <c r="I25" s="255"/>
      <c r="J25" s="333" t="s">
        <v>377</v>
      </c>
      <c r="K25" s="257"/>
      <c r="L25" s="255"/>
      <c r="M25" s="178">
        <v>165624</v>
      </c>
      <c r="N25" s="336">
        <v>0</v>
      </c>
      <c r="O25" s="255"/>
      <c r="P25" s="178">
        <v>0</v>
      </c>
      <c r="Q25" s="336">
        <v>0</v>
      </c>
      <c r="R25" s="257"/>
      <c r="S25" s="257"/>
      <c r="T25" s="255"/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165624</v>
      </c>
    </row>
    <row r="26" spans="1:29" ht="14.25">
      <c r="A26" s="331"/>
      <c r="B26" s="356"/>
      <c r="C26" s="263"/>
      <c r="D26" s="353"/>
      <c r="E26" s="154" t="s">
        <v>230</v>
      </c>
      <c r="F26" s="185" t="s">
        <v>396</v>
      </c>
      <c r="G26" s="328" t="s">
        <v>397</v>
      </c>
      <c r="H26" s="257"/>
      <c r="I26" s="255"/>
      <c r="J26" s="333" t="s">
        <v>377</v>
      </c>
      <c r="K26" s="257"/>
      <c r="L26" s="255"/>
      <c r="M26" s="178">
        <v>7200</v>
      </c>
      <c r="N26" s="336">
        <v>0</v>
      </c>
      <c r="O26" s="255"/>
      <c r="P26" s="178">
        <v>0</v>
      </c>
      <c r="Q26" s="336">
        <v>0</v>
      </c>
      <c r="R26" s="257"/>
      <c r="S26" s="257"/>
      <c r="T26" s="255"/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7200</v>
      </c>
    </row>
    <row r="27" spans="1:29" ht="14.25">
      <c r="A27" s="331"/>
      <c r="B27" s="357"/>
      <c r="C27" s="259"/>
      <c r="D27" s="260"/>
      <c r="E27" s="338" t="s">
        <v>384</v>
      </c>
      <c r="F27" s="257"/>
      <c r="G27" s="257"/>
      <c r="H27" s="257"/>
      <c r="I27" s="257"/>
      <c r="J27" s="257"/>
      <c r="K27" s="257"/>
      <c r="L27" s="255"/>
      <c r="M27" s="179">
        <v>229884</v>
      </c>
      <c r="N27" s="329">
        <v>0</v>
      </c>
      <c r="O27" s="255"/>
      <c r="P27" s="179">
        <v>0</v>
      </c>
      <c r="Q27" s="329">
        <v>0</v>
      </c>
      <c r="R27" s="257"/>
      <c r="S27" s="257"/>
      <c r="T27" s="255"/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229884</v>
      </c>
    </row>
    <row r="28" spans="1:29" ht="14.25">
      <c r="A28" s="332"/>
      <c r="B28" s="338" t="s">
        <v>23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5"/>
      <c r="M28" s="179">
        <v>1829280</v>
      </c>
      <c r="N28" s="329">
        <v>0</v>
      </c>
      <c r="O28" s="255"/>
      <c r="P28" s="179">
        <v>0</v>
      </c>
      <c r="Q28" s="329">
        <v>0</v>
      </c>
      <c r="R28" s="257"/>
      <c r="S28" s="257"/>
      <c r="T28" s="255"/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9">
        <v>1829280</v>
      </c>
    </row>
    <row r="29" spans="1:29" ht="14.25">
      <c r="A29" s="231"/>
      <c r="B29" s="250"/>
      <c r="C29" s="227"/>
      <c r="D29" s="230"/>
      <c r="E29" s="227"/>
      <c r="F29" s="227"/>
      <c r="G29" s="227"/>
      <c r="H29" s="227"/>
      <c r="I29" s="227"/>
      <c r="J29" s="227"/>
      <c r="K29" s="227"/>
      <c r="L29" s="228"/>
      <c r="M29" s="234"/>
      <c r="N29" s="234"/>
      <c r="O29" s="228"/>
      <c r="P29" s="234"/>
      <c r="Q29" s="234"/>
      <c r="R29" s="227"/>
      <c r="S29" s="227"/>
      <c r="T29" s="228"/>
      <c r="U29" s="234"/>
      <c r="V29" s="234"/>
      <c r="W29" s="234"/>
      <c r="X29" s="234"/>
      <c r="Y29" s="234"/>
      <c r="Z29" s="234"/>
      <c r="AA29" s="234"/>
      <c r="AB29" s="234"/>
      <c r="AC29" s="234"/>
    </row>
    <row r="30" spans="1:29" ht="14.25">
      <c r="A30" s="231"/>
      <c r="B30" s="250"/>
      <c r="C30" s="227"/>
      <c r="D30" s="230"/>
      <c r="E30" s="227"/>
      <c r="F30" s="227"/>
      <c r="G30" s="227"/>
      <c r="H30" s="227"/>
      <c r="I30" s="227"/>
      <c r="J30" s="227"/>
      <c r="K30" s="227"/>
      <c r="L30" s="228"/>
      <c r="M30" s="234"/>
      <c r="N30" s="234"/>
      <c r="O30" s="228"/>
      <c r="P30" s="234"/>
      <c r="Q30" s="234"/>
      <c r="R30" s="227"/>
      <c r="S30" s="227"/>
      <c r="T30" s="228"/>
      <c r="U30" s="234"/>
      <c r="V30" s="234"/>
      <c r="W30" s="234"/>
      <c r="X30" s="234"/>
      <c r="Y30" s="234"/>
      <c r="Z30" s="234"/>
      <c r="AA30" s="234"/>
      <c r="AB30" s="234"/>
      <c r="AC30" s="234"/>
    </row>
    <row r="31" spans="1:29" ht="14.25">
      <c r="A31" s="231"/>
      <c r="B31" s="250"/>
      <c r="C31" s="227"/>
      <c r="D31" s="230"/>
      <c r="E31" s="227"/>
      <c r="F31" s="227"/>
      <c r="G31" s="227"/>
      <c r="H31" s="227"/>
      <c r="I31" s="227"/>
      <c r="J31" s="227"/>
      <c r="K31" s="227"/>
      <c r="L31" s="228"/>
      <c r="M31" s="234"/>
      <c r="N31" s="234"/>
      <c r="O31" s="228"/>
      <c r="P31" s="234"/>
      <c r="Q31" s="234"/>
      <c r="R31" s="227"/>
      <c r="S31" s="227"/>
      <c r="T31" s="228"/>
      <c r="U31" s="234"/>
      <c r="V31" s="234"/>
      <c r="W31" s="234"/>
      <c r="X31" s="234"/>
      <c r="Y31" s="234"/>
      <c r="Z31" s="234"/>
      <c r="AA31" s="234"/>
      <c r="AB31" s="234"/>
      <c r="AC31" s="234"/>
    </row>
    <row r="32" spans="1:29" ht="14.25">
      <c r="A32" s="330" t="s">
        <v>230</v>
      </c>
      <c r="B32" s="355" t="s">
        <v>295</v>
      </c>
      <c r="C32" s="358" t="s">
        <v>398</v>
      </c>
      <c r="D32" s="297"/>
      <c r="E32" s="154" t="s">
        <v>230</v>
      </c>
      <c r="F32" s="185" t="s">
        <v>399</v>
      </c>
      <c r="G32" s="328" t="s">
        <v>400</v>
      </c>
      <c r="H32" s="257"/>
      <c r="I32" s="255"/>
      <c r="J32" s="333" t="s">
        <v>377</v>
      </c>
      <c r="K32" s="257"/>
      <c r="L32" s="255"/>
      <c r="M32" s="178">
        <v>202610</v>
      </c>
      <c r="N32" s="336">
        <v>129590</v>
      </c>
      <c r="O32" s="255"/>
      <c r="P32" s="178">
        <v>0</v>
      </c>
      <c r="Q32" s="336">
        <v>77030</v>
      </c>
      <c r="R32" s="257"/>
      <c r="S32" s="257"/>
      <c r="T32" s="255"/>
      <c r="U32" s="178">
        <v>0</v>
      </c>
      <c r="V32" s="178">
        <v>0</v>
      </c>
      <c r="W32" s="178">
        <v>0</v>
      </c>
      <c r="X32" s="178">
        <v>68600</v>
      </c>
      <c r="Y32" s="178">
        <v>0</v>
      </c>
      <c r="Z32" s="178">
        <v>0</v>
      </c>
      <c r="AA32" s="178">
        <v>0</v>
      </c>
      <c r="AB32" s="178">
        <v>0</v>
      </c>
      <c r="AC32" s="178">
        <v>477830</v>
      </c>
    </row>
    <row r="33" spans="1:29" ht="14.25">
      <c r="A33" s="331"/>
      <c r="B33" s="356"/>
      <c r="C33" s="263"/>
      <c r="D33" s="353"/>
      <c r="E33" s="154" t="s">
        <v>230</v>
      </c>
      <c r="F33" s="185" t="s">
        <v>401</v>
      </c>
      <c r="G33" s="328" t="s">
        <v>402</v>
      </c>
      <c r="H33" s="257"/>
      <c r="I33" s="255"/>
      <c r="J33" s="333" t="s">
        <v>377</v>
      </c>
      <c r="K33" s="257"/>
      <c r="L33" s="255"/>
      <c r="M33" s="178">
        <v>17500</v>
      </c>
      <c r="N33" s="336">
        <v>3500</v>
      </c>
      <c r="O33" s="255"/>
      <c r="P33" s="178">
        <v>0</v>
      </c>
      <c r="Q33" s="336">
        <v>3500</v>
      </c>
      <c r="R33" s="257"/>
      <c r="S33" s="257"/>
      <c r="T33" s="255"/>
      <c r="U33" s="178">
        <v>0</v>
      </c>
      <c r="V33" s="178">
        <v>0</v>
      </c>
      <c r="W33" s="178">
        <v>0</v>
      </c>
      <c r="X33" s="178">
        <v>3500</v>
      </c>
      <c r="Y33" s="178">
        <v>0</v>
      </c>
      <c r="Z33" s="178">
        <v>0</v>
      </c>
      <c r="AA33" s="178">
        <v>0</v>
      </c>
      <c r="AB33" s="178">
        <v>0</v>
      </c>
      <c r="AC33" s="178">
        <v>28000</v>
      </c>
    </row>
    <row r="34" spans="1:29" ht="14.25">
      <c r="A34" s="331"/>
      <c r="B34" s="356"/>
      <c r="C34" s="263"/>
      <c r="D34" s="353"/>
      <c r="E34" s="154" t="s">
        <v>230</v>
      </c>
      <c r="F34" s="185" t="s">
        <v>403</v>
      </c>
      <c r="G34" s="328" t="s">
        <v>404</v>
      </c>
      <c r="H34" s="257"/>
      <c r="I34" s="255"/>
      <c r="J34" s="333" t="s">
        <v>377</v>
      </c>
      <c r="K34" s="257"/>
      <c r="L34" s="255"/>
      <c r="M34" s="178">
        <v>15140</v>
      </c>
      <c r="N34" s="336">
        <v>0</v>
      </c>
      <c r="O34" s="255"/>
      <c r="P34" s="178">
        <v>0</v>
      </c>
      <c r="Q34" s="336">
        <v>0</v>
      </c>
      <c r="R34" s="257"/>
      <c r="S34" s="257"/>
      <c r="T34" s="255"/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15140</v>
      </c>
    </row>
    <row r="35" spans="1:29" ht="14.25">
      <c r="A35" s="331"/>
      <c r="B35" s="356"/>
      <c r="C35" s="263"/>
      <c r="D35" s="353"/>
      <c r="E35" s="154" t="s">
        <v>230</v>
      </c>
      <c r="F35" s="185" t="s">
        <v>405</v>
      </c>
      <c r="G35" s="328" t="s">
        <v>406</v>
      </c>
      <c r="H35" s="257"/>
      <c r="I35" s="255"/>
      <c r="J35" s="333" t="s">
        <v>377</v>
      </c>
      <c r="K35" s="257"/>
      <c r="L35" s="255"/>
      <c r="M35" s="178">
        <v>31670</v>
      </c>
      <c r="N35" s="336">
        <v>37600</v>
      </c>
      <c r="O35" s="255"/>
      <c r="P35" s="178">
        <v>0</v>
      </c>
      <c r="Q35" s="336">
        <v>27000</v>
      </c>
      <c r="R35" s="257"/>
      <c r="S35" s="257"/>
      <c r="T35" s="255"/>
      <c r="U35" s="178">
        <v>0</v>
      </c>
      <c r="V35" s="178">
        <v>9000</v>
      </c>
      <c r="W35" s="178">
        <v>0</v>
      </c>
      <c r="X35" s="178">
        <v>19910</v>
      </c>
      <c r="Y35" s="178">
        <v>0</v>
      </c>
      <c r="Z35" s="178">
        <v>0</v>
      </c>
      <c r="AA35" s="178">
        <v>0</v>
      </c>
      <c r="AB35" s="178">
        <v>0</v>
      </c>
      <c r="AC35" s="178">
        <v>125180</v>
      </c>
    </row>
    <row r="36" spans="1:29" ht="14.25">
      <c r="A36" s="331"/>
      <c r="B36" s="356"/>
      <c r="C36" s="263"/>
      <c r="D36" s="353"/>
      <c r="E36" s="154" t="s">
        <v>230</v>
      </c>
      <c r="F36" s="185" t="s">
        <v>407</v>
      </c>
      <c r="G36" s="328" t="s">
        <v>408</v>
      </c>
      <c r="H36" s="257"/>
      <c r="I36" s="255"/>
      <c r="J36" s="333" t="s">
        <v>377</v>
      </c>
      <c r="K36" s="257"/>
      <c r="L36" s="255"/>
      <c r="M36" s="178">
        <v>3985</v>
      </c>
      <c r="N36" s="336">
        <v>1135</v>
      </c>
      <c r="O36" s="255"/>
      <c r="P36" s="178">
        <v>0</v>
      </c>
      <c r="Q36" s="336">
        <v>3000</v>
      </c>
      <c r="R36" s="257"/>
      <c r="S36" s="257"/>
      <c r="T36" s="255"/>
      <c r="U36" s="178">
        <v>0</v>
      </c>
      <c r="V36" s="178">
        <v>1000</v>
      </c>
      <c r="W36" s="178">
        <v>0</v>
      </c>
      <c r="X36" s="178">
        <v>3000</v>
      </c>
      <c r="Y36" s="178">
        <v>0</v>
      </c>
      <c r="Z36" s="178">
        <v>0</v>
      </c>
      <c r="AA36" s="178">
        <v>0</v>
      </c>
      <c r="AB36" s="178">
        <v>0</v>
      </c>
      <c r="AC36" s="178">
        <v>12120</v>
      </c>
    </row>
    <row r="37" spans="1:29" ht="14.25">
      <c r="A37" s="331"/>
      <c r="B37" s="357"/>
      <c r="C37" s="259"/>
      <c r="D37" s="260"/>
      <c r="E37" s="338" t="s">
        <v>384</v>
      </c>
      <c r="F37" s="257"/>
      <c r="G37" s="257"/>
      <c r="H37" s="257"/>
      <c r="I37" s="257"/>
      <c r="J37" s="257"/>
      <c r="K37" s="257"/>
      <c r="L37" s="255"/>
      <c r="M37" s="179">
        <v>270905</v>
      </c>
      <c r="N37" s="329">
        <v>171825</v>
      </c>
      <c r="O37" s="255"/>
      <c r="P37" s="179">
        <v>0</v>
      </c>
      <c r="Q37" s="329">
        <v>110530</v>
      </c>
      <c r="R37" s="257"/>
      <c r="S37" s="257"/>
      <c r="T37" s="255"/>
      <c r="U37" s="179">
        <v>0</v>
      </c>
      <c r="V37" s="179">
        <v>10000</v>
      </c>
      <c r="W37" s="179">
        <v>0</v>
      </c>
      <c r="X37" s="179">
        <v>95010</v>
      </c>
      <c r="Y37" s="179">
        <v>0</v>
      </c>
      <c r="Z37" s="179">
        <v>0</v>
      </c>
      <c r="AA37" s="179">
        <v>0</v>
      </c>
      <c r="AB37" s="179">
        <v>0</v>
      </c>
      <c r="AC37" s="179">
        <v>658270</v>
      </c>
    </row>
    <row r="38" spans="1:29" ht="14.25">
      <c r="A38" s="332"/>
      <c r="B38" s="338" t="s">
        <v>23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5"/>
      <c r="M38" s="179">
        <v>2135581</v>
      </c>
      <c r="N38" s="329">
        <v>1348247</v>
      </c>
      <c r="O38" s="255"/>
      <c r="P38" s="179">
        <v>0</v>
      </c>
      <c r="Q38" s="329">
        <v>816140</v>
      </c>
      <c r="R38" s="257"/>
      <c r="S38" s="257"/>
      <c r="T38" s="255"/>
      <c r="U38" s="179">
        <v>0</v>
      </c>
      <c r="V38" s="179">
        <v>80000</v>
      </c>
      <c r="W38" s="179">
        <v>0</v>
      </c>
      <c r="X38" s="179">
        <v>746360</v>
      </c>
      <c r="Y38" s="179">
        <v>0</v>
      </c>
      <c r="Z38" s="179">
        <v>0</v>
      </c>
      <c r="AA38" s="179">
        <v>0</v>
      </c>
      <c r="AB38" s="179">
        <v>0</v>
      </c>
      <c r="AC38" s="179">
        <v>5126328</v>
      </c>
    </row>
    <row r="39" spans="1:29" ht="38.25">
      <c r="A39" s="330" t="s">
        <v>230</v>
      </c>
      <c r="B39" s="355" t="s">
        <v>3</v>
      </c>
      <c r="C39" s="358" t="s">
        <v>409</v>
      </c>
      <c r="D39" s="297"/>
      <c r="E39" s="154" t="s">
        <v>230</v>
      </c>
      <c r="F39" s="185" t="s">
        <v>459</v>
      </c>
      <c r="G39" s="328" t="s">
        <v>460</v>
      </c>
      <c r="H39" s="257"/>
      <c r="I39" s="255"/>
      <c r="J39" s="333" t="s">
        <v>377</v>
      </c>
      <c r="K39" s="257"/>
      <c r="L39" s="255"/>
      <c r="M39" s="178">
        <v>0</v>
      </c>
      <c r="N39" s="336">
        <v>0</v>
      </c>
      <c r="O39" s="255"/>
      <c r="P39" s="178">
        <v>0</v>
      </c>
      <c r="Q39" s="336">
        <v>0</v>
      </c>
      <c r="R39" s="257"/>
      <c r="S39" s="257"/>
      <c r="T39" s="255"/>
      <c r="U39" s="178">
        <v>0</v>
      </c>
      <c r="V39" s="178">
        <v>0</v>
      </c>
      <c r="W39" s="178">
        <v>0</v>
      </c>
      <c r="X39" s="178">
        <v>3150</v>
      </c>
      <c r="Y39" s="178">
        <v>0</v>
      </c>
      <c r="Z39" s="178">
        <v>0</v>
      </c>
      <c r="AA39" s="178">
        <v>0</v>
      </c>
      <c r="AB39" s="178">
        <v>0</v>
      </c>
      <c r="AC39" s="178">
        <v>3150</v>
      </c>
    </row>
    <row r="40" spans="1:29" ht="14.25">
      <c r="A40" s="331"/>
      <c r="B40" s="356"/>
      <c r="C40" s="263"/>
      <c r="D40" s="353"/>
      <c r="E40" s="154" t="s">
        <v>230</v>
      </c>
      <c r="F40" s="185" t="s">
        <v>410</v>
      </c>
      <c r="G40" s="328" t="s">
        <v>411</v>
      </c>
      <c r="H40" s="257"/>
      <c r="I40" s="255"/>
      <c r="J40" s="333" t="s">
        <v>377</v>
      </c>
      <c r="K40" s="257"/>
      <c r="L40" s="255"/>
      <c r="M40" s="178">
        <v>13500</v>
      </c>
      <c r="N40" s="336">
        <v>3000</v>
      </c>
      <c r="O40" s="255"/>
      <c r="P40" s="178">
        <v>0</v>
      </c>
      <c r="Q40" s="336">
        <v>3500</v>
      </c>
      <c r="R40" s="257"/>
      <c r="S40" s="257"/>
      <c r="T40" s="255"/>
      <c r="U40" s="178">
        <v>0</v>
      </c>
      <c r="V40" s="178">
        <v>0</v>
      </c>
      <c r="W40" s="178">
        <v>0</v>
      </c>
      <c r="X40" s="178">
        <v>4500</v>
      </c>
      <c r="Y40" s="178">
        <v>0</v>
      </c>
      <c r="Z40" s="178">
        <v>0</v>
      </c>
      <c r="AA40" s="178">
        <v>0</v>
      </c>
      <c r="AB40" s="178">
        <v>0</v>
      </c>
      <c r="AC40" s="178">
        <v>24500</v>
      </c>
    </row>
    <row r="41" spans="1:29" ht="14.25">
      <c r="A41" s="331"/>
      <c r="B41" s="356"/>
      <c r="C41" s="263"/>
      <c r="D41" s="353"/>
      <c r="E41" s="154" t="s">
        <v>230</v>
      </c>
      <c r="F41" s="185" t="s">
        <v>463</v>
      </c>
      <c r="G41" s="328" t="s">
        <v>464</v>
      </c>
      <c r="H41" s="257"/>
      <c r="I41" s="255"/>
      <c r="J41" s="333" t="s">
        <v>377</v>
      </c>
      <c r="K41" s="257"/>
      <c r="L41" s="255"/>
      <c r="M41" s="178">
        <v>0</v>
      </c>
      <c r="N41" s="336">
        <v>1000</v>
      </c>
      <c r="O41" s="255"/>
      <c r="P41" s="178">
        <v>0</v>
      </c>
      <c r="Q41" s="336">
        <v>0</v>
      </c>
      <c r="R41" s="257"/>
      <c r="S41" s="257"/>
      <c r="T41" s="255"/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1000</v>
      </c>
    </row>
    <row r="42" spans="1:29" ht="14.25">
      <c r="A42" s="331"/>
      <c r="B42" s="357"/>
      <c r="C42" s="259"/>
      <c r="D42" s="260"/>
      <c r="E42" s="338" t="s">
        <v>384</v>
      </c>
      <c r="F42" s="257"/>
      <c r="G42" s="257"/>
      <c r="H42" s="257"/>
      <c r="I42" s="257"/>
      <c r="J42" s="257"/>
      <c r="K42" s="257"/>
      <c r="L42" s="255"/>
      <c r="M42" s="179">
        <v>13500</v>
      </c>
      <c r="N42" s="329">
        <v>4000</v>
      </c>
      <c r="O42" s="255"/>
      <c r="P42" s="179">
        <v>0</v>
      </c>
      <c r="Q42" s="329">
        <v>3500</v>
      </c>
      <c r="R42" s="257"/>
      <c r="S42" s="257"/>
      <c r="T42" s="255"/>
      <c r="U42" s="179">
        <v>0</v>
      </c>
      <c r="V42" s="179">
        <v>0</v>
      </c>
      <c r="W42" s="179">
        <v>0</v>
      </c>
      <c r="X42" s="179">
        <v>7650</v>
      </c>
      <c r="Y42" s="179">
        <v>0</v>
      </c>
      <c r="Z42" s="179">
        <v>0</v>
      </c>
      <c r="AA42" s="179">
        <v>0</v>
      </c>
      <c r="AB42" s="179">
        <v>0</v>
      </c>
      <c r="AC42" s="179">
        <v>28650</v>
      </c>
    </row>
    <row r="43" spans="1:29" ht="14.25">
      <c r="A43" s="332"/>
      <c r="B43" s="338" t="s">
        <v>23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5"/>
      <c r="M43" s="179">
        <v>131929</v>
      </c>
      <c r="N43" s="329">
        <v>26435</v>
      </c>
      <c r="O43" s="255"/>
      <c r="P43" s="179">
        <v>0</v>
      </c>
      <c r="Q43" s="329">
        <v>33044</v>
      </c>
      <c r="R43" s="257"/>
      <c r="S43" s="257"/>
      <c r="T43" s="255"/>
      <c r="U43" s="179">
        <v>0</v>
      </c>
      <c r="V43" s="179">
        <v>0</v>
      </c>
      <c r="W43" s="179">
        <v>0</v>
      </c>
      <c r="X43" s="179">
        <v>70950</v>
      </c>
      <c r="Y43" s="179">
        <v>0</v>
      </c>
      <c r="Z43" s="179">
        <v>0</v>
      </c>
      <c r="AA43" s="179">
        <v>0</v>
      </c>
      <c r="AB43" s="179">
        <v>0</v>
      </c>
      <c r="AC43" s="179">
        <v>262358</v>
      </c>
    </row>
    <row r="44" spans="1:29" ht="14.25">
      <c r="A44" s="330" t="s">
        <v>230</v>
      </c>
      <c r="B44" s="355" t="s">
        <v>4</v>
      </c>
      <c r="C44" s="358" t="s">
        <v>412</v>
      </c>
      <c r="D44" s="297"/>
      <c r="E44" s="154" t="s">
        <v>230</v>
      </c>
      <c r="F44" s="185" t="s">
        <v>413</v>
      </c>
      <c r="G44" s="328" t="s">
        <v>414</v>
      </c>
      <c r="H44" s="257"/>
      <c r="I44" s="255"/>
      <c r="J44" s="333" t="s">
        <v>377</v>
      </c>
      <c r="K44" s="257"/>
      <c r="L44" s="255"/>
      <c r="M44" s="178">
        <v>92000</v>
      </c>
      <c r="N44" s="336">
        <v>20800</v>
      </c>
      <c r="O44" s="255"/>
      <c r="P44" s="178">
        <v>0</v>
      </c>
      <c r="Q44" s="336">
        <v>0</v>
      </c>
      <c r="R44" s="257"/>
      <c r="S44" s="257"/>
      <c r="T44" s="255"/>
      <c r="U44" s="178">
        <v>0</v>
      </c>
      <c r="V44" s="178">
        <v>0</v>
      </c>
      <c r="W44" s="178">
        <v>0</v>
      </c>
      <c r="X44" s="178">
        <v>11000</v>
      </c>
      <c r="Y44" s="178">
        <v>0</v>
      </c>
      <c r="Z44" s="178">
        <v>0</v>
      </c>
      <c r="AA44" s="178">
        <v>0</v>
      </c>
      <c r="AB44" s="178">
        <v>0</v>
      </c>
      <c r="AC44" s="178">
        <v>123800</v>
      </c>
    </row>
    <row r="45" spans="1:29" ht="25.5">
      <c r="A45" s="331"/>
      <c r="B45" s="356"/>
      <c r="C45" s="263"/>
      <c r="D45" s="353"/>
      <c r="E45" s="154" t="s">
        <v>230</v>
      </c>
      <c r="F45" s="185" t="s">
        <v>465</v>
      </c>
      <c r="G45" s="328" t="s">
        <v>466</v>
      </c>
      <c r="H45" s="257"/>
      <c r="I45" s="255"/>
      <c r="J45" s="333" t="s">
        <v>377</v>
      </c>
      <c r="K45" s="257"/>
      <c r="L45" s="255"/>
      <c r="M45" s="178">
        <v>0</v>
      </c>
      <c r="N45" s="336">
        <v>0</v>
      </c>
      <c r="O45" s="255"/>
      <c r="P45" s="178">
        <v>0</v>
      </c>
      <c r="Q45" s="336">
        <v>0</v>
      </c>
      <c r="R45" s="257"/>
      <c r="S45" s="257"/>
      <c r="T45" s="255"/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8">
        <v>0</v>
      </c>
      <c r="AA45" s="178">
        <v>0</v>
      </c>
      <c r="AB45" s="178">
        <v>0</v>
      </c>
      <c r="AC45" s="178">
        <v>0</v>
      </c>
    </row>
    <row r="46" spans="1:29" ht="38.25">
      <c r="A46" s="331"/>
      <c r="B46" s="356"/>
      <c r="C46" s="263"/>
      <c r="D46" s="353"/>
      <c r="E46" s="154" t="s">
        <v>230</v>
      </c>
      <c r="F46" s="185" t="s">
        <v>415</v>
      </c>
      <c r="G46" s="328" t="s">
        <v>416</v>
      </c>
      <c r="H46" s="257"/>
      <c r="I46" s="255"/>
      <c r="J46" s="333" t="s">
        <v>377</v>
      </c>
      <c r="K46" s="257"/>
      <c r="L46" s="255"/>
      <c r="M46" s="178">
        <v>0</v>
      </c>
      <c r="N46" s="336">
        <v>7804</v>
      </c>
      <c r="O46" s="255"/>
      <c r="P46" s="178">
        <v>0</v>
      </c>
      <c r="Q46" s="336">
        <v>0</v>
      </c>
      <c r="R46" s="257"/>
      <c r="S46" s="257"/>
      <c r="T46" s="255"/>
      <c r="U46" s="178">
        <v>169300</v>
      </c>
      <c r="V46" s="178">
        <v>0</v>
      </c>
      <c r="W46" s="178">
        <v>45000</v>
      </c>
      <c r="X46" s="178">
        <v>0</v>
      </c>
      <c r="Y46" s="178">
        <v>0</v>
      </c>
      <c r="Z46" s="178">
        <v>0</v>
      </c>
      <c r="AA46" s="178">
        <v>0</v>
      </c>
      <c r="AB46" s="178">
        <v>0</v>
      </c>
      <c r="AC46" s="178">
        <v>222104</v>
      </c>
    </row>
    <row r="47" spans="1:29" ht="14.25">
      <c r="A47" s="331"/>
      <c r="B47" s="356"/>
      <c r="C47" s="263"/>
      <c r="D47" s="353"/>
      <c r="E47" s="154" t="s">
        <v>230</v>
      </c>
      <c r="F47" s="185" t="s">
        <v>467</v>
      </c>
      <c r="G47" s="328" t="s">
        <v>468</v>
      </c>
      <c r="H47" s="257"/>
      <c r="I47" s="255"/>
      <c r="J47" s="333" t="s">
        <v>377</v>
      </c>
      <c r="K47" s="257"/>
      <c r="L47" s="255"/>
      <c r="M47" s="178">
        <v>0</v>
      </c>
      <c r="N47" s="336">
        <v>0</v>
      </c>
      <c r="O47" s="255"/>
      <c r="P47" s="178">
        <v>0</v>
      </c>
      <c r="Q47" s="336">
        <v>0</v>
      </c>
      <c r="R47" s="257"/>
      <c r="S47" s="257"/>
      <c r="T47" s="255"/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</row>
    <row r="48" spans="1:29" ht="14.25">
      <c r="A48" s="331"/>
      <c r="B48" s="357"/>
      <c r="C48" s="259"/>
      <c r="D48" s="260"/>
      <c r="E48" s="338" t="s">
        <v>384</v>
      </c>
      <c r="F48" s="257"/>
      <c r="G48" s="257"/>
      <c r="H48" s="257"/>
      <c r="I48" s="257"/>
      <c r="J48" s="257"/>
      <c r="K48" s="257"/>
      <c r="L48" s="255"/>
      <c r="M48" s="179">
        <v>92000</v>
      </c>
      <c r="N48" s="329">
        <v>28604</v>
      </c>
      <c r="O48" s="255"/>
      <c r="P48" s="179">
        <v>0</v>
      </c>
      <c r="Q48" s="329">
        <v>0</v>
      </c>
      <c r="R48" s="257"/>
      <c r="S48" s="257"/>
      <c r="T48" s="255"/>
      <c r="U48" s="179">
        <v>169300</v>
      </c>
      <c r="V48" s="179">
        <v>0</v>
      </c>
      <c r="W48" s="179">
        <v>45000</v>
      </c>
      <c r="X48" s="179">
        <v>11000</v>
      </c>
      <c r="Y48" s="179">
        <v>0</v>
      </c>
      <c r="Z48" s="179">
        <v>0</v>
      </c>
      <c r="AA48" s="179">
        <v>0</v>
      </c>
      <c r="AB48" s="179">
        <v>0</v>
      </c>
      <c r="AC48" s="179">
        <v>345904</v>
      </c>
    </row>
    <row r="49" spans="1:29" ht="14.25">
      <c r="A49" s="332"/>
      <c r="B49" s="338" t="s">
        <v>23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5"/>
      <c r="M49" s="179">
        <v>545580.63</v>
      </c>
      <c r="N49" s="329">
        <v>195398</v>
      </c>
      <c r="O49" s="255"/>
      <c r="P49" s="179">
        <v>10500</v>
      </c>
      <c r="Q49" s="329">
        <v>35264</v>
      </c>
      <c r="R49" s="257"/>
      <c r="S49" s="257"/>
      <c r="T49" s="255"/>
      <c r="U49" s="179">
        <v>403899</v>
      </c>
      <c r="V49" s="179">
        <v>0</v>
      </c>
      <c r="W49" s="179">
        <v>104250</v>
      </c>
      <c r="X49" s="179">
        <v>111560</v>
      </c>
      <c r="Y49" s="179">
        <v>21300</v>
      </c>
      <c r="Z49" s="179">
        <v>129623</v>
      </c>
      <c r="AA49" s="179">
        <v>9800</v>
      </c>
      <c r="AB49" s="179">
        <v>0</v>
      </c>
      <c r="AC49" s="179">
        <v>1567174.63</v>
      </c>
    </row>
    <row r="50" spans="1:29" ht="14.25">
      <c r="A50" s="330" t="s">
        <v>230</v>
      </c>
      <c r="B50" s="355" t="s">
        <v>5</v>
      </c>
      <c r="C50" s="358" t="s">
        <v>417</v>
      </c>
      <c r="D50" s="297"/>
      <c r="E50" s="154" t="s">
        <v>230</v>
      </c>
      <c r="F50" s="185" t="s">
        <v>418</v>
      </c>
      <c r="G50" s="328" t="s">
        <v>419</v>
      </c>
      <c r="H50" s="257"/>
      <c r="I50" s="255"/>
      <c r="J50" s="333" t="s">
        <v>377</v>
      </c>
      <c r="K50" s="257"/>
      <c r="L50" s="255"/>
      <c r="M50" s="178">
        <v>0</v>
      </c>
      <c r="N50" s="336">
        <v>4166</v>
      </c>
      <c r="O50" s="255"/>
      <c r="P50" s="178">
        <v>0</v>
      </c>
      <c r="Q50" s="336">
        <v>0</v>
      </c>
      <c r="R50" s="257"/>
      <c r="S50" s="257"/>
      <c r="T50" s="255"/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8">
        <v>0</v>
      </c>
      <c r="AA50" s="178">
        <v>0</v>
      </c>
      <c r="AB50" s="178">
        <v>0</v>
      </c>
      <c r="AC50" s="178">
        <v>4166</v>
      </c>
    </row>
    <row r="51" spans="1:29" ht="14.25">
      <c r="A51" s="331"/>
      <c r="B51" s="356"/>
      <c r="C51" s="263"/>
      <c r="D51" s="353"/>
      <c r="E51" s="154" t="s">
        <v>230</v>
      </c>
      <c r="F51" s="185" t="s">
        <v>469</v>
      </c>
      <c r="G51" s="328" t="s">
        <v>470</v>
      </c>
      <c r="H51" s="257"/>
      <c r="I51" s="255"/>
      <c r="J51" s="333" t="s">
        <v>377</v>
      </c>
      <c r="K51" s="257"/>
      <c r="L51" s="255"/>
      <c r="M51" s="178">
        <v>0</v>
      </c>
      <c r="N51" s="336">
        <v>0</v>
      </c>
      <c r="O51" s="255"/>
      <c r="P51" s="178">
        <v>0</v>
      </c>
      <c r="Q51" s="336">
        <v>0</v>
      </c>
      <c r="R51" s="257"/>
      <c r="S51" s="257"/>
      <c r="T51" s="255"/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</row>
    <row r="52" spans="1:29" ht="14.25">
      <c r="A52" s="331"/>
      <c r="B52" s="356"/>
      <c r="C52" s="263"/>
      <c r="D52" s="353"/>
      <c r="E52" s="154" t="s">
        <v>230</v>
      </c>
      <c r="F52" s="185" t="s">
        <v>471</v>
      </c>
      <c r="G52" s="328" t="s">
        <v>472</v>
      </c>
      <c r="H52" s="257"/>
      <c r="I52" s="255"/>
      <c r="J52" s="333" t="s">
        <v>377</v>
      </c>
      <c r="K52" s="257"/>
      <c r="L52" s="255"/>
      <c r="M52" s="178">
        <v>0</v>
      </c>
      <c r="N52" s="336">
        <v>225</v>
      </c>
      <c r="O52" s="255"/>
      <c r="P52" s="178">
        <v>0</v>
      </c>
      <c r="Q52" s="336">
        <v>0</v>
      </c>
      <c r="R52" s="257"/>
      <c r="S52" s="257"/>
      <c r="T52" s="255"/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8">
        <v>0</v>
      </c>
      <c r="AA52" s="178">
        <v>0</v>
      </c>
      <c r="AB52" s="178">
        <v>0</v>
      </c>
      <c r="AC52" s="178">
        <v>225</v>
      </c>
    </row>
    <row r="53" spans="1:29" ht="14.25">
      <c r="A53" s="331"/>
      <c r="B53" s="356"/>
      <c r="C53" s="263"/>
      <c r="D53" s="353"/>
      <c r="E53" s="154" t="s">
        <v>230</v>
      </c>
      <c r="F53" s="185" t="s">
        <v>473</v>
      </c>
      <c r="G53" s="328" t="s">
        <v>474</v>
      </c>
      <c r="H53" s="257"/>
      <c r="I53" s="255"/>
      <c r="J53" s="333" t="s">
        <v>377</v>
      </c>
      <c r="K53" s="257"/>
      <c r="L53" s="255"/>
      <c r="M53" s="178">
        <v>0</v>
      </c>
      <c r="N53" s="336">
        <v>0</v>
      </c>
      <c r="O53" s="255"/>
      <c r="P53" s="178">
        <v>0</v>
      </c>
      <c r="Q53" s="336">
        <v>0</v>
      </c>
      <c r="R53" s="257"/>
      <c r="S53" s="257"/>
      <c r="T53" s="255"/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</row>
    <row r="54" spans="1:29" ht="14.25">
      <c r="A54" s="331"/>
      <c r="B54" s="356"/>
      <c r="C54" s="263"/>
      <c r="D54" s="353"/>
      <c r="E54" s="154" t="s">
        <v>230</v>
      </c>
      <c r="F54" s="185" t="s">
        <v>475</v>
      </c>
      <c r="G54" s="328" t="s">
        <v>476</v>
      </c>
      <c r="H54" s="257"/>
      <c r="I54" s="255"/>
      <c r="J54" s="333" t="s">
        <v>377</v>
      </c>
      <c r="K54" s="257"/>
      <c r="L54" s="255"/>
      <c r="M54" s="178">
        <v>0</v>
      </c>
      <c r="N54" s="336">
        <v>0</v>
      </c>
      <c r="O54" s="255"/>
      <c r="P54" s="178">
        <v>0</v>
      </c>
      <c r="Q54" s="336">
        <v>0</v>
      </c>
      <c r="R54" s="257"/>
      <c r="S54" s="257"/>
      <c r="T54" s="255"/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8">
        <v>0</v>
      </c>
      <c r="AA54" s="178">
        <v>0</v>
      </c>
      <c r="AB54" s="178">
        <v>0</v>
      </c>
      <c r="AC54" s="178">
        <v>0</v>
      </c>
    </row>
    <row r="55" spans="1:29" ht="14.25">
      <c r="A55" s="331"/>
      <c r="B55" s="356"/>
      <c r="C55" s="263"/>
      <c r="D55" s="353"/>
      <c r="E55" s="154" t="s">
        <v>230</v>
      </c>
      <c r="F55" s="185" t="s">
        <v>477</v>
      </c>
      <c r="G55" s="328" t="s">
        <v>478</v>
      </c>
      <c r="H55" s="257"/>
      <c r="I55" s="255"/>
      <c r="J55" s="333" t="s">
        <v>377</v>
      </c>
      <c r="K55" s="257"/>
      <c r="L55" s="255"/>
      <c r="M55" s="178">
        <v>0</v>
      </c>
      <c r="N55" s="336">
        <v>0</v>
      </c>
      <c r="O55" s="255"/>
      <c r="P55" s="178">
        <v>0</v>
      </c>
      <c r="Q55" s="336">
        <v>0</v>
      </c>
      <c r="R55" s="257"/>
      <c r="S55" s="257"/>
      <c r="T55" s="255"/>
      <c r="U55" s="178">
        <v>0</v>
      </c>
      <c r="V55" s="178">
        <v>0</v>
      </c>
      <c r="W55" s="178">
        <v>0</v>
      </c>
      <c r="X55" s="178">
        <v>0</v>
      </c>
      <c r="Y55" s="178">
        <v>0</v>
      </c>
      <c r="Z55" s="178">
        <v>0</v>
      </c>
      <c r="AA55" s="178">
        <v>0</v>
      </c>
      <c r="AB55" s="178">
        <v>0</v>
      </c>
      <c r="AC55" s="178">
        <v>0</v>
      </c>
    </row>
    <row r="56" spans="1:29" ht="14.25">
      <c r="A56" s="331"/>
      <c r="B56" s="356"/>
      <c r="C56" s="263"/>
      <c r="D56" s="353"/>
      <c r="E56" s="154" t="s">
        <v>230</v>
      </c>
      <c r="F56" s="185" t="s">
        <v>479</v>
      </c>
      <c r="G56" s="328" t="s">
        <v>480</v>
      </c>
      <c r="H56" s="257"/>
      <c r="I56" s="255"/>
      <c r="J56" s="333" t="s">
        <v>377</v>
      </c>
      <c r="K56" s="257"/>
      <c r="L56" s="255"/>
      <c r="M56" s="178">
        <v>8550</v>
      </c>
      <c r="N56" s="336">
        <v>0</v>
      </c>
      <c r="O56" s="255"/>
      <c r="P56" s="178">
        <v>0</v>
      </c>
      <c r="Q56" s="336">
        <v>0</v>
      </c>
      <c r="R56" s="257"/>
      <c r="S56" s="257"/>
      <c r="T56" s="255"/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8">
        <v>0</v>
      </c>
      <c r="AA56" s="178">
        <v>0</v>
      </c>
      <c r="AB56" s="178">
        <v>0</v>
      </c>
      <c r="AC56" s="178">
        <v>8550</v>
      </c>
    </row>
    <row r="57" spans="1:29" ht="14.25">
      <c r="A57" s="331"/>
      <c r="B57" s="356"/>
      <c r="C57" s="263"/>
      <c r="D57" s="353"/>
      <c r="E57" s="154" t="s">
        <v>230</v>
      </c>
      <c r="F57" s="185" t="s">
        <v>420</v>
      </c>
      <c r="G57" s="328" t="s">
        <v>421</v>
      </c>
      <c r="H57" s="257"/>
      <c r="I57" s="255"/>
      <c r="J57" s="333" t="s">
        <v>377</v>
      </c>
      <c r="K57" s="257"/>
      <c r="L57" s="255"/>
      <c r="M57" s="178">
        <v>0</v>
      </c>
      <c r="N57" s="336">
        <v>0</v>
      </c>
      <c r="O57" s="255"/>
      <c r="P57" s="178">
        <v>0</v>
      </c>
      <c r="Q57" s="336">
        <v>0</v>
      </c>
      <c r="R57" s="257"/>
      <c r="S57" s="257"/>
      <c r="T57" s="255"/>
      <c r="U57" s="178">
        <v>0</v>
      </c>
      <c r="V57" s="178">
        <v>0</v>
      </c>
      <c r="W57" s="178">
        <v>0</v>
      </c>
      <c r="X57" s="178">
        <v>0</v>
      </c>
      <c r="Y57" s="178">
        <v>0</v>
      </c>
      <c r="Z57" s="178">
        <v>0</v>
      </c>
      <c r="AA57" s="178">
        <v>0</v>
      </c>
      <c r="AB57" s="178">
        <v>0</v>
      </c>
      <c r="AC57" s="178">
        <v>0</v>
      </c>
    </row>
    <row r="58" spans="1:29" ht="14.25">
      <c r="A58" s="331"/>
      <c r="B58" s="356"/>
      <c r="C58" s="263"/>
      <c r="D58" s="353"/>
      <c r="E58" s="154" t="s">
        <v>230</v>
      </c>
      <c r="F58" s="185" t="s">
        <v>422</v>
      </c>
      <c r="G58" s="328" t="s">
        <v>423</v>
      </c>
      <c r="H58" s="257"/>
      <c r="I58" s="255"/>
      <c r="J58" s="333" t="s">
        <v>377</v>
      </c>
      <c r="K58" s="257"/>
      <c r="L58" s="255"/>
      <c r="M58" s="178">
        <v>0</v>
      </c>
      <c r="N58" s="336">
        <v>18550</v>
      </c>
      <c r="O58" s="255"/>
      <c r="P58" s="178">
        <v>0</v>
      </c>
      <c r="Q58" s="336">
        <v>0</v>
      </c>
      <c r="R58" s="257"/>
      <c r="S58" s="257"/>
      <c r="T58" s="255"/>
      <c r="U58" s="178">
        <v>0</v>
      </c>
      <c r="V58" s="178">
        <v>0</v>
      </c>
      <c r="W58" s="178">
        <v>0</v>
      </c>
      <c r="X58" s="178">
        <v>0</v>
      </c>
      <c r="Y58" s="178">
        <v>0</v>
      </c>
      <c r="Z58" s="178">
        <v>0</v>
      </c>
      <c r="AA58" s="178">
        <v>0</v>
      </c>
      <c r="AB58" s="178">
        <v>0</v>
      </c>
      <c r="AC58" s="178">
        <v>18550</v>
      </c>
    </row>
    <row r="59" spans="1:29" ht="14.25">
      <c r="A59" s="331"/>
      <c r="B59" s="357"/>
      <c r="C59" s="259"/>
      <c r="D59" s="260"/>
      <c r="E59" s="338" t="s">
        <v>384</v>
      </c>
      <c r="F59" s="257"/>
      <c r="G59" s="257"/>
      <c r="H59" s="257"/>
      <c r="I59" s="257"/>
      <c r="J59" s="257"/>
      <c r="K59" s="257"/>
      <c r="L59" s="255"/>
      <c r="M59" s="179">
        <v>8550</v>
      </c>
      <c r="N59" s="329">
        <v>22941</v>
      </c>
      <c r="O59" s="255"/>
      <c r="P59" s="179">
        <v>0</v>
      </c>
      <c r="Q59" s="329">
        <v>0</v>
      </c>
      <c r="R59" s="257"/>
      <c r="S59" s="257"/>
      <c r="T59" s="255"/>
      <c r="U59" s="179">
        <v>0</v>
      </c>
      <c r="V59" s="179">
        <v>0</v>
      </c>
      <c r="W59" s="179">
        <v>0</v>
      </c>
      <c r="X59" s="179">
        <v>0</v>
      </c>
      <c r="Y59" s="179">
        <v>0</v>
      </c>
      <c r="Z59" s="179">
        <v>0</v>
      </c>
      <c r="AA59" s="179">
        <v>0</v>
      </c>
      <c r="AB59" s="179">
        <v>0</v>
      </c>
      <c r="AC59" s="179">
        <v>31491</v>
      </c>
    </row>
    <row r="60" spans="1:29" ht="14.25">
      <c r="A60" s="332"/>
      <c r="B60" s="338" t="s">
        <v>23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5"/>
      <c r="M60" s="179">
        <v>265341</v>
      </c>
      <c r="N60" s="329">
        <v>163166</v>
      </c>
      <c r="O60" s="255"/>
      <c r="P60" s="179">
        <v>0</v>
      </c>
      <c r="Q60" s="329">
        <v>58740</v>
      </c>
      <c r="R60" s="257"/>
      <c r="S60" s="257"/>
      <c r="T60" s="255"/>
      <c r="U60" s="179">
        <v>484926.18</v>
      </c>
      <c r="V60" s="179">
        <v>0</v>
      </c>
      <c r="W60" s="179">
        <v>0</v>
      </c>
      <c r="X60" s="179">
        <v>84730</v>
      </c>
      <c r="Y60" s="179">
        <v>0</v>
      </c>
      <c r="Z60" s="179">
        <v>0</v>
      </c>
      <c r="AA60" s="179">
        <v>0</v>
      </c>
      <c r="AB60" s="179">
        <v>0</v>
      </c>
      <c r="AC60" s="179">
        <v>1056903.18</v>
      </c>
    </row>
    <row r="61" spans="1:29" ht="14.25">
      <c r="A61" s="231"/>
      <c r="B61" s="250"/>
      <c r="C61" s="227"/>
      <c r="D61" s="230"/>
      <c r="E61" s="227"/>
      <c r="F61" s="227"/>
      <c r="G61" s="227"/>
      <c r="H61" s="227"/>
      <c r="I61" s="227"/>
      <c r="J61" s="227"/>
      <c r="K61" s="227"/>
      <c r="L61" s="228"/>
      <c r="M61" s="234"/>
      <c r="N61" s="234"/>
      <c r="O61" s="228"/>
      <c r="P61" s="234"/>
      <c r="Q61" s="234"/>
      <c r="R61" s="227"/>
      <c r="S61" s="227"/>
      <c r="T61" s="228"/>
      <c r="U61" s="234"/>
      <c r="V61" s="234"/>
      <c r="W61" s="234"/>
      <c r="X61" s="234"/>
      <c r="Y61" s="234"/>
      <c r="Z61" s="234"/>
      <c r="AA61" s="234"/>
      <c r="AB61" s="234"/>
      <c r="AC61" s="234"/>
    </row>
    <row r="62" spans="1:29" ht="14.25">
      <c r="A62" s="231"/>
      <c r="B62" s="250"/>
      <c r="C62" s="227"/>
      <c r="D62" s="230"/>
      <c r="E62" s="227"/>
      <c r="F62" s="227"/>
      <c r="G62" s="227"/>
      <c r="H62" s="227"/>
      <c r="I62" s="227"/>
      <c r="J62" s="227"/>
      <c r="K62" s="227"/>
      <c r="L62" s="228"/>
      <c r="M62" s="234"/>
      <c r="N62" s="234"/>
      <c r="O62" s="228"/>
      <c r="P62" s="234"/>
      <c r="Q62" s="234"/>
      <c r="R62" s="227"/>
      <c r="S62" s="227"/>
      <c r="T62" s="228"/>
      <c r="U62" s="234"/>
      <c r="V62" s="234"/>
      <c r="W62" s="234"/>
      <c r="X62" s="234"/>
      <c r="Y62" s="234"/>
      <c r="Z62" s="234"/>
      <c r="AA62" s="234"/>
      <c r="AB62" s="234"/>
      <c r="AC62" s="234"/>
    </row>
    <row r="63" spans="1:29" ht="14.25">
      <c r="A63" s="330" t="s">
        <v>230</v>
      </c>
      <c r="B63" s="355" t="s">
        <v>6</v>
      </c>
      <c r="C63" s="358" t="s">
        <v>424</v>
      </c>
      <c r="D63" s="297"/>
      <c r="E63" s="154" t="s">
        <v>230</v>
      </c>
      <c r="F63" s="185" t="s">
        <v>425</v>
      </c>
      <c r="G63" s="328" t="s">
        <v>426</v>
      </c>
      <c r="H63" s="257"/>
      <c r="I63" s="255"/>
      <c r="J63" s="333" t="s">
        <v>377</v>
      </c>
      <c r="K63" s="257"/>
      <c r="L63" s="255"/>
      <c r="M63" s="178">
        <v>12671.21</v>
      </c>
      <c r="N63" s="336">
        <v>0</v>
      </c>
      <c r="O63" s="255"/>
      <c r="P63" s="178">
        <v>0</v>
      </c>
      <c r="Q63" s="336">
        <v>871.28</v>
      </c>
      <c r="R63" s="257"/>
      <c r="S63" s="257"/>
      <c r="T63" s="255"/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0</v>
      </c>
      <c r="AA63" s="178">
        <v>0</v>
      </c>
      <c r="AB63" s="178">
        <v>0</v>
      </c>
      <c r="AC63" s="178">
        <v>13542.49</v>
      </c>
    </row>
    <row r="64" spans="1:29" ht="14.25">
      <c r="A64" s="331"/>
      <c r="B64" s="356"/>
      <c r="C64" s="263"/>
      <c r="D64" s="353"/>
      <c r="E64" s="154" t="s">
        <v>230</v>
      </c>
      <c r="F64" s="185" t="s">
        <v>427</v>
      </c>
      <c r="G64" s="328" t="s">
        <v>428</v>
      </c>
      <c r="H64" s="257"/>
      <c r="I64" s="255"/>
      <c r="J64" s="333" t="s">
        <v>377</v>
      </c>
      <c r="K64" s="257"/>
      <c r="L64" s="255"/>
      <c r="M64" s="178">
        <v>952</v>
      </c>
      <c r="N64" s="336">
        <v>0</v>
      </c>
      <c r="O64" s="255"/>
      <c r="P64" s="178">
        <v>0</v>
      </c>
      <c r="Q64" s="336">
        <v>120</v>
      </c>
      <c r="R64" s="257"/>
      <c r="S64" s="257"/>
      <c r="T64" s="255"/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0</v>
      </c>
      <c r="AA64" s="178">
        <v>0</v>
      </c>
      <c r="AB64" s="178">
        <v>0</v>
      </c>
      <c r="AC64" s="178">
        <v>1072</v>
      </c>
    </row>
    <row r="65" spans="1:29" ht="14.25">
      <c r="A65" s="331"/>
      <c r="B65" s="356"/>
      <c r="C65" s="263"/>
      <c r="D65" s="353"/>
      <c r="E65" s="154" t="s">
        <v>230</v>
      </c>
      <c r="F65" s="185" t="s">
        <v>483</v>
      </c>
      <c r="G65" s="328" t="s">
        <v>484</v>
      </c>
      <c r="H65" s="257"/>
      <c r="I65" s="255"/>
      <c r="J65" s="333" t="s">
        <v>377</v>
      </c>
      <c r="K65" s="257"/>
      <c r="L65" s="255"/>
      <c r="M65" s="178">
        <v>945.88</v>
      </c>
      <c r="N65" s="336">
        <v>0</v>
      </c>
      <c r="O65" s="255"/>
      <c r="P65" s="178">
        <v>0</v>
      </c>
      <c r="Q65" s="336">
        <v>428</v>
      </c>
      <c r="R65" s="257"/>
      <c r="S65" s="257"/>
      <c r="T65" s="255"/>
      <c r="U65" s="178"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8">
        <v>0</v>
      </c>
      <c r="AC65" s="178">
        <v>1373.88</v>
      </c>
    </row>
    <row r="66" spans="1:29" ht="14.25">
      <c r="A66" s="331"/>
      <c r="B66" s="356"/>
      <c r="C66" s="263"/>
      <c r="D66" s="353"/>
      <c r="E66" s="154" t="s">
        <v>230</v>
      </c>
      <c r="F66" s="185" t="s">
        <v>487</v>
      </c>
      <c r="G66" s="328" t="s">
        <v>488</v>
      </c>
      <c r="H66" s="257"/>
      <c r="I66" s="255"/>
      <c r="J66" s="333" t="s">
        <v>377</v>
      </c>
      <c r="K66" s="257"/>
      <c r="L66" s="255"/>
      <c r="M66" s="178">
        <v>5243</v>
      </c>
      <c r="N66" s="336">
        <v>0</v>
      </c>
      <c r="O66" s="255"/>
      <c r="P66" s="178">
        <v>0</v>
      </c>
      <c r="Q66" s="336">
        <v>1284</v>
      </c>
      <c r="R66" s="257"/>
      <c r="S66" s="257"/>
      <c r="T66" s="255"/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178">
        <v>6527</v>
      </c>
    </row>
    <row r="67" spans="1:29" ht="14.25">
      <c r="A67" s="331"/>
      <c r="B67" s="357"/>
      <c r="C67" s="259"/>
      <c r="D67" s="260"/>
      <c r="E67" s="338" t="s">
        <v>384</v>
      </c>
      <c r="F67" s="257"/>
      <c r="G67" s="257"/>
      <c r="H67" s="257"/>
      <c r="I67" s="257"/>
      <c r="J67" s="257"/>
      <c r="K67" s="257"/>
      <c r="L67" s="255"/>
      <c r="M67" s="179">
        <v>19812.09</v>
      </c>
      <c r="N67" s="329">
        <v>0</v>
      </c>
      <c r="O67" s="255"/>
      <c r="P67" s="179">
        <v>0</v>
      </c>
      <c r="Q67" s="329">
        <v>2703.28</v>
      </c>
      <c r="R67" s="257"/>
      <c r="S67" s="257"/>
      <c r="T67" s="255"/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22515.37</v>
      </c>
    </row>
    <row r="68" spans="1:29" ht="14.25">
      <c r="A68" s="332"/>
      <c r="B68" s="338" t="s">
        <v>23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5"/>
      <c r="M68" s="179">
        <v>141481.48</v>
      </c>
      <c r="N68" s="329">
        <v>0</v>
      </c>
      <c r="O68" s="255"/>
      <c r="P68" s="179">
        <v>0</v>
      </c>
      <c r="Q68" s="329">
        <v>21762.01</v>
      </c>
      <c r="R68" s="257"/>
      <c r="S68" s="257"/>
      <c r="T68" s="255"/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163243.49</v>
      </c>
    </row>
    <row r="69" spans="1:29" ht="14.25">
      <c r="A69" s="330" t="s">
        <v>230</v>
      </c>
      <c r="B69" s="355" t="s">
        <v>39</v>
      </c>
      <c r="C69" s="358" t="s">
        <v>489</v>
      </c>
      <c r="D69" s="297"/>
      <c r="E69" s="154" t="s">
        <v>230</v>
      </c>
      <c r="F69" s="185" t="s">
        <v>490</v>
      </c>
      <c r="G69" s="328" t="s">
        <v>491</v>
      </c>
      <c r="H69" s="257"/>
      <c r="I69" s="255"/>
      <c r="J69" s="333" t="s">
        <v>377</v>
      </c>
      <c r="K69" s="257"/>
      <c r="L69" s="255"/>
      <c r="M69" s="178">
        <v>0</v>
      </c>
      <c r="N69" s="336">
        <v>0</v>
      </c>
      <c r="O69" s="255"/>
      <c r="P69" s="178">
        <v>0</v>
      </c>
      <c r="Q69" s="336">
        <v>0</v>
      </c>
      <c r="R69" s="257"/>
      <c r="S69" s="257"/>
      <c r="T69" s="255"/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</row>
    <row r="70" spans="1:29" ht="14.25">
      <c r="A70" s="331"/>
      <c r="B70" s="357"/>
      <c r="C70" s="259"/>
      <c r="D70" s="260"/>
      <c r="E70" s="338" t="s">
        <v>384</v>
      </c>
      <c r="F70" s="257"/>
      <c r="G70" s="257"/>
      <c r="H70" s="257"/>
      <c r="I70" s="257"/>
      <c r="J70" s="257"/>
      <c r="K70" s="257"/>
      <c r="L70" s="255"/>
      <c r="M70" s="179">
        <v>0</v>
      </c>
      <c r="N70" s="329">
        <v>0</v>
      </c>
      <c r="O70" s="255"/>
      <c r="P70" s="179">
        <v>0</v>
      </c>
      <c r="Q70" s="329">
        <v>0</v>
      </c>
      <c r="R70" s="257"/>
      <c r="S70" s="257"/>
      <c r="T70" s="255"/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</row>
    <row r="71" spans="1:29" ht="14.25">
      <c r="A71" s="332"/>
      <c r="B71" s="338" t="s">
        <v>23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5"/>
      <c r="M71" s="179">
        <v>20500</v>
      </c>
      <c r="N71" s="329">
        <v>20500</v>
      </c>
      <c r="O71" s="255"/>
      <c r="P71" s="179">
        <v>0</v>
      </c>
      <c r="Q71" s="329">
        <v>0</v>
      </c>
      <c r="R71" s="257"/>
      <c r="S71" s="257"/>
      <c r="T71" s="255"/>
      <c r="U71" s="179">
        <v>17500</v>
      </c>
      <c r="V71" s="179">
        <v>0</v>
      </c>
      <c r="W71" s="179">
        <v>0</v>
      </c>
      <c r="X71" s="179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58500</v>
      </c>
    </row>
    <row r="72" spans="1:29" ht="25.5">
      <c r="A72" s="330" t="s">
        <v>230</v>
      </c>
      <c r="B72" s="355" t="s">
        <v>21</v>
      </c>
      <c r="C72" s="358" t="s">
        <v>495</v>
      </c>
      <c r="D72" s="297"/>
      <c r="E72" s="154" t="s">
        <v>230</v>
      </c>
      <c r="F72" s="185" t="s">
        <v>496</v>
      </c>
      <c r="G72" s="328" t="s">
        <v>497</v>
      </c>
      <c r="H72" s="257"/>
      <c r="I72" s="255"/>
      <c r="J72" s="333" t="s">
        <v>377</v>
      </c>
      <c r="K72" s="257"/>
      <c r="L72" s="255"/>
      <c r="M72" s="178">
        <v>0</v>
      </c>
      <c r="N72" s="336">
        <v>0</v>
      </c>
      <c r="O72" s="255"/>
      <c r="P72" s="178">
        <v>0</v>
      </c>
      <c r="Q72" s="336">
        <v>0</v>
      </c>
      <c r="R72" s="257"/>
      <c r="S72" s="257"/>
      <c r="T72" s="255"/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</row>
    <row r="73" spans="1:29" ht="14.25">
      <c r="A73" s="331"/>
      <c r="B73" s="356"/>
      <c r="C73" s="263"/>
      <c r="D73" s="353"/>
      <c r="E73" s="154" t="s">
        <v>230</v>
      </c>
      <c r="F73" s="185" t="s">
        <v>498</v>
      </c>
      <c r="G73" s="328" t="s">
        <v>499</v>
      </c>
      <c r="H73" s="257"/>
      <c r="I73" s="255"/>
      <c r="J73" s="333" t="s">
        <v>377</v>
      </c>
      <c r="K73" s="257"/>
      <c r="L73" s="255"/>
      <c r="M73" s="178">
        <v>0</v>
      </c>
      <c r="N73" s="336">
        <v>0</v>
      </c>
      <c r="O73" s="255"/>
      <c r="P73" s="178">
        <v>0</v>
      </c>
      <c r="Q73" s="336">
        <v>263680</v>
      </c>
      <c r="R73" s="257"/>
      <c r="S73" s="257"/>
      <c r="T73" s="255"/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8">
        <v>0</v>
      </c>
      <c r="AA73" s="178">
        <v>0</v>
      </c>
      <c r="AB73" s="178">
        <v>0</v>
      </c>
      <c r="AC73" s="178">
        <v>263680</v>
      </c>
    </row>
    <row r="74" spans="1:29" ht="14.25">
      <c r="A74" s="331"/>
      <c r="B74" s="357"/>
      <c r="C74" s="259"/>
      <c r="D74" s="260"/>
      <c r="E74" s="338" t="s">
        <v>384</v>
      </c>
      <c r="F74" s="257"/>
      <c r="G74" s="257"/>
      <c r="H74" s="257"/>
      <c r="I74" s="257"/>
      <c r="J74" s="257"/>
      <c r="K74" s="257"/>
      <c r="L74" s="255"/>
      <c r="M74" s="179">
        <v>0</v>
      </c>
      <c r="N74" s="329">
        <v>0</v>
      </c>
      <c r="O74" s="255"/>
      <c r="P74" s="179">
        <v>0</v>
      </c>
      <c r="Q74" s="329">
        <v>263680</v>
      </c>
      <c r="R74" s="257"/>
      <c r="S74" s="257"/>
      <c r="T74" s="255"/>
      <c r="U74" s="179">
        <v>0</v>
      </c>
      <c r="V74" s="179">
        <v>0</v>
      </c>
      <c r="W74" s="179">
        <v>0</v>
      </c>
      <c r="X74" s="179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263680</v>
      </c>
    </row>
    <row r="75" spans="1:29" ht="14.25">
      <c r="A75" s="332"/>
      <c r="B75" s="338" t="s">
        <v>23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5"/>
      <c r="M75" s="179">
        <v>11000</v>
      </c>
      <c r="N75" s="329">
        <v>0</v>
      </c>
      <c r="O75" s="255"/>
      <c r="P75" s="179">
        <v>0</v>
      </c>
      <c r="Q75" s="329">
        <v>1212160</v>
      </c>
      <c r="R75" s="257"/>
      <c r="S75" s="257"/>
      <c r="T75" s="255"/>
      <c r="U75" s="179">
        <v>0</v>
      </c>
      <c r="V75" s="179">
        <v>0</v>
      </c>
      <c r="W75" s="179">
        <v>0</v>
      </c>
      <c r="X75" s="179">
        <v>716</v>
      </c>
      <c r="Y75" s="179">
        <v>0</v>
      </c>
      <c r="Z75" s="179">
        <v>0</v>
      </c>
      <c r="AA75" s="179">
        <v>0</v>
      </c>
      <c r="AB75" s="179">
        <v>0</v>
      </c>
      <c r="AC75" s="179">
        <v>1223876</v>
      </c>
    </row>
    <row r="76" spans="1:29" ht="14.25">
      <c r="A76" s="180" t="s">
        <v>230</v>
      </c>
      <c r="B76" s="338" t="s">
        <v>429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5"/>
      <c r="M76" s="179">
        <v>634651.09</v>
      </c>
      <c r="N76" s="329">
        <v>227370</v>
      </c>
      <c r="O76" s="255"/>
      <c r="P76" s="179">
        <v>0</v>
      </c>
      <c r="Q76" s="329">
        <v>380413.28</v>
      </c>
      <c r="R76" s="257"/>
      <c r="S76" s="257"/>
      <c r="T76" s="255"/>
      <c r="U76" s="179">
        <v>169300</v>
      </c>
      <c r="V76" s="179">
        <v>10000</v>
      </c>
      <c r="W76" s="179">
        <v>45000</v>
      </c>
      <c r="X76" s="179">
        <v>113660</v>
      </c>
      <c r="Y76" s="179">
        <v>0</v>
      </c>
      <c r="Z76" s="179">
        <v>0</v>
      </c>
      <c r="AA76" s="179">
        <v>0</v>
      </c>
      <c r="AB76" s="179">
        <v>847543</v>
      </c>
      <c r="AC76" s="179">
        <v>2427937.37</v>
      </c>
    </row>
    <row r="77" spans="1:29" ht="14.25">
      <c r="A77" s="180" t="s">
        <v>230</v>
      </c>
      <c r="B77" s="338" t="s">
        <v>613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5"/>
      <c r="M77" s="179">
        <v>5080693.11</v>
      </c>
      <c r="N77" s="329">
        <v>1753746</v>
      </c>
      <c r="O77" s="255"/>
      <c r="P77" s="179">
        <v>10500</v>
      </c>
      <c r="Q77" s="329">
        <v>2177110.01</v>
      </c>
      <c r="R77" s="257"/>
      <c r="S77" s="257"/>
      <c r="T77" s="255"/>
      <c r="U77" s="179">
        <v>906325.18</v>
      </c>
      <c r="V77" s="179">
        <v>80000</v>
      </c>
      <c r="W77" s="179">
        <v>104250</v>
      </c>
      <c r="X77" s="179">
        <v>1014316</v>
      </c>
      <c r="Y77" s="179">
        <v>21300</v>
      </c>
      <c r="Z77" s="179">
        <v>129623</v>
      </c>
      <c r="AA77" s="179">
        <v>9800</v>
      </c>
      <c r="AB77" s="179">
        <v>7116126.08</v>
      </c>
      <c r="AC77" s="179">
        <v>18403789.38</v>
      </c>
    </row>
    <row r="78" ht="409.5" customHeight="1" hidden="1"/>
  </sheetData>
  <sheetProtection/>
  <mergeCells count="279">
    <mergeCell ref="A72:A75"/>
    <mergeCell ref="B72:B74"/>
    <mergeCell ref="C72:D74"/>
    <mergeCell ref="G72:I72"/>
    <mergeCell ref="J72:L72"/>
    <mergeCell ref="E74:L74"/>
    <mergeCell ref="B75:L75"/>
    <mergeCell ref="G73:I73"/>
    <mergeCell ref="A69:A71"/>
    <mergeCell ref="B69:B70"/>
    <mergeCell ref="C69:D70"/>
    <mergeCell ref="G69:I69"/>
    <mergeCell ref="J69:L69"/>
    <mergeCell ref="E70:L70"/>
    <mergeCell ref="B71:L71"/>
    <mergeCell ref="Q60:T60"/>
    <mergeCell ref="A63:A68"/>
    <mergeCell ref="B63:B67"/>
    <mergeCell ref="C63:D67"/>
    <mergeCell ref="G63:I63"/>
    <mergeCell ref="J63:L63"/>
    <mergeCell ref="N63:O63"/>
    <mergeCell ref="Q63:T63"/>
    <mergeCell ref="E67:L67"/>
    <mergeCell ref="A50:A60"/>
    <mergeCell ref="B50:B59"/>
    <mergeCell ref="C50:D59"/>
    <mergeCell ref="G58:I58"/>
    <mergeCell ref="J58:L58"/>
    <mergeCell ref="E59:L59"/>
    <mergeCell ref="B60:L60"/>
    <mergeCell ref="J55:L55"/>
    <mergeCell ref="A44:A49"/>
    <mergeCell ref="B44:B48"/>
    <mergeCell ref="C44:D48"/>
    <mergeCell ref="G47:I47"/>
    <mergeCell ref="J47:L47"/>
    <mergeCell ref="E48:L48"/>
    <mergeCell ref="B49:L49"/>
    <mergeCell ref="J45:L45"/>
    <mergeCell ref="B39:B42"/>
    <mergeCell ref="C39:D42"/>
    <mergeCell ref="G41:I41"/>
    <mergeCell ref="J41:L41"/>
    <mergeCell ref="E42:L42"/>
    <mergeCell ref="B43:L43"/>
    <mergeCell ref="N27:O27"/>
    <mergeCell ref="Q27:T27"/>
    <mergeCell ref="B28:L28"/>
    <mergeCell ref="A32:A38"/>
    <mergeCell ref="B32:B37"/>
    <mergeCell ref="C32:D37"/>
    <mergeCell ref="G36:I36"/>
    <mergeCell ref="J36:L36"/>
    <mergeCell ref="E37:L37"/>
    <mergeCell ref="B38:L38"/>
    <mergeCell ref="A21:A28"/>
    <mergeCell ref="B21:B27"/>
    <mergeCell ref="C21:D27"/>
    <mergeCell ref="G25:I25"/>
    <mergeCell ref="J25:L25"/>
    <mergeCell ref="G26:I26"/>
    <mergeCell ref="J26:L26"/>
    <mergeCell ref="E27:L27"/>
    <mergeCell ref="Z8:Z11"/>
    <mergeCell ref="AA8:AA11"/>
    <mergeCell ref="AB8:AB11"/>
    <mergeCell ref="A10:C10"/>
    <mergeCell ref="A13:A20"/>
    <mergeCell ref="B13:B19"/>
    <mergeCell ref="C13:D19"/>
    <mergeCell ref="G17:I17"/>
    <mergeCell ref="J17:L17"/>
    <mergeCell ref="N8:O11"/>
    <mergeCell ref="P8:P11"/>
    <mergeCell ref="Q8:T11"/>
    <mergeCell ref="U8:U11"/>
    <mergeCell ref="V8:V11"/>
    <mergeCell ref="Y8:Y11"/>
    <mergeCell ref="V5:W6"/>
    <mergeCell ref="X5:X6"/>
    <mergeCell ref="Y5:Y6"/>
    <mergeCell ref="Z5:AA6"/>
    <mergeCell ref="AB5:AB6"/>
    <mergeCell ref="AC5:AC12"/>
    <mergeCell ref="V7:W7"/>
    <mergeCell ref="Z7:AA7"/>
    <mergeCell ref="W8:W11"/>
    <mergeCell ref="X8:X11"/>
    <mergeCell ref="A1:S1"/>
    <mergeCell ref="A2:S2"/>
    <mergeCell ref="A3:S3"/>
    <mergeCell ref="M5:O6"/>
    <mergeCell ref="P5:P6"/>
    <mergeCell ref="Q5:U6"/>
    <mergeCell ref="K6:K8"/>
    <mergeCell ref="M7:O7"/>
    <mergeCell ref="Q7:U7"/>
    <mergeCell ref="M8:M11"/>
    <mergeCell ref="N65:O65"/>
    <mergeCell ref="Q65:T65"/>
    <mergeCell ref="G34:I34"/>
    <mergeCell ref="J16:L16"/>
    <mergeCell ref="G23:I23"/>
    <mergeCell ref="J23:L23"/>
    <mergeCell ref="J54:L54"/>
    <mergeCell ref="G45:I45"/>
    <mergeCell ref="E19:L19"/>
    <mergeCell ref="B20:L20"/>
    <mergeCell ref="Q68:T68"/>
    <mergeCell ref="B77:L77"/>
    <mergeCell ref="B68:L68"/>
    <mergeCell ref="J56:L56"/>
    <mergeCell ref="N77:O77"/>
    <mergeCell ref="Q77:T77"/>
    <mergeCell ref="Q66:T66"/>
    <mergeCell ref="N74:O74"/>
    <mergeCell ref="Q74:T74"/>
    <mergeCell ref="B76:L76"/>
    <mergeCell ref="G66:I66"/>
    <mergeCell ref="J66:L66"/>
    <mergeCell ref="J64:L64"/>
    <mergeCell ref="G56:I56"/>
    <mergeCell ref="G55:I55"/>
    <mergeCell ref="G22:I22"/>
    <mergeCell ref="J22:L22"/>
    <mergeCell ref="G65:I65"/>
    <mergeCell ref="J65:L65"/>
    <mergeCell ref="G35:I35"/>
    <mergeCell ref="Q14:T14"/>
    <mergeCell ref="Q15:T15"/>
    <mergeCell ref="J24:L24"/>
    <mergeCell ref="Q72:T72"/>
    <mergeCell ref="N73:O73"/>
    <mergeCell ref="Q73:T73"/>
    <mergeCell ref="Q70:T70"/>
    <mergeCell ref="N71:O71"/>
    <mergeCell ref="Q71:T71"/>
    <mergeCell ref="J73:L73"/>
    <mergeCell ref="N76:O76"/>
    <mergeCell ref="N75:O75"/>
    <mergeCell ref="Q75:T75"/>
    <mergeCell ref="Q69:T69"/>
    <mergeCell ref="Q76:T76"/>
    <mergeCell ref="N72:O72"/>
    <mergeCell ref="N69:O69"/>
    <mergeCell ref="N70:O70"/>
    <mergeCell ref="Q59:T59"/>
    <mergeCell ref="N58:O58"/>
    <mergeCell ref="Q58:T58"/>
    <mergeCell ref="N67:O67"/>
    <mergeCell ref="Q67:T67"/>
    <mergeCell ref="N59:O59"/>
    <mergeCell ref="Q64:T64"/>
    <mergeCell ref="N66:O66"/>
    <mergeCell ref="N64:O64"/>
    <mergeCell ref="N60:O60"/>
    <mergeCell ref="N56:O56"/>
    <mergeCell ref="Q56:T56"/>
    <mergeCell ref="N57:O57"/>
    <mergeCell ref="Q57:T57"/>
    <mergeCell ref="N54:O54"/>
    <mergeCell ref="Q54:T54"/>
    <mergeCell ref="N55:O55"/>
    <mergeCell ref="Q55:T55"/>
    <mergeCell ref="N52:O52"/>
    <mergeCell ref="Q52:T52"/>
    <mergeCell ref="G53:I53"/>
    <mergeCell ref="J53:L53"/>
    <mergeCell ref="N53:O53"/>
    <mergeCell ref="Q53:T53"/>
    <mergeCell ref="J52:L52"/>
    <mergeCell ref="N49:O49"/>
    <mergeCell ref="Q49:T49"/>
    <mergeCell ref="N50:O50"/>
    <mergeCell ref="Q50:T50"/>
    <mergeCell ref="G51:I51"/>
    <mergeCell ref="J51:L51"/>
    <mergeCell ref="N51:O51"/>
    <mergeCell ref="Q51:T51"/>
    <mergeCell ref="G50:I50"/>
    <mergeCell ref="J50:L50"/>
    <mergeCell ref="N44:O44"/>
    <mergeCell ref="Q44:T44"/>
    <mergeCell ref="N47:O47"/>
    <mergeCell ref="Q47:T47"/>
    <mergeCell ref="N48:O48"/>
    <mergeCell ref="Q48:T48"/>
    <mergeCell ref="N41:O41"/>
    <mergeCell ref="Q41:T41"/>
    <mergeCell ref="N45:O45"/>
    <mergeCell ref="Q45:T45"/>
    <mergeCell ref="N46:O46"/>
    <mergeCell ref="Q46:T46"/>
    <mergeCell ref="N42:O42"/>
    <mergeCell ref="Q42:T42"/>
    <mergeCell ref="N43:O43"/>
    <mergeCell ref="Q43:T43"/>
    <mergeCell ref="N34:O34"/>
    <mergeCell ref="N36:O36"/>
    <mergeCell ref="N39:O39"/>
    <mergeCell ref="Q39:T39"/>
    <mergeCell ref="N40:O40"/>
    <mergeCell ref="Q40:T40"/>
    <mergeCell ref="N33:O33"/>
    <mergeCell ref="Q33:T33"/>
    <mergeCell ref="G24:I24"/>
    <mergeCell ref="Q36:T36"/>
    <mergeCell ref="Q37:T37"/>
    <mergeCell ref="N38:O38"/>
    <mergeCell ref="Q38:T38"/>
    <mergeCell ref="Q34:T34"/>
    <mergeCell ref="N35:O35"/>
    <mergeCell ref="Q35:T35"/>
    <mergeCell ref="Q28:T28"/>
    <mergeCell ref="N20:O20"/>
    <mergeCell ref="Q20:T20"/>
    <mergeCell ref="N21:O21"/>
    <mergeCell ref="N25:O25"/>
    <mergeCell ref="J32:L32"/>
    <mergeCell ref="N32:O32"/>
    <mergeCell ref="Q32:T32"/>
    <mergeCell ref="Q21:T21"/>
    <mergeCell ref="N22:O22"/>
    <mergeCell ref="Q25:T25"/>
    <mergeCell ref="N26:O26"/>
    <mergeCell ref="Q26:T26"/>
    <mergeCell ref="Q24:T24"/>
    <mergeCell ref="N18:O18"/>
    <mergeCell ref="Q18:T18"/>
    <mergeCell ref="Q22:T22"/>
    <mergeCell ref="N23:O23"/>
    <mergeCell ref="N19:O19"/>
    <mergeCell ref="Q19:T19"/>
    <mergeCell ref="Q23:T23"/>
    <mergeCell ref="N17:O17"/>
    <mergeCell ref="Q17:T17"/>
    <mergeCell ref="N15:O15"/>
    <mergeCell ref="J21:L21"/>
    <mergeCell ref="G21:I21"/>
    <mergeCell ref="G18:I18"/>
    <mergeCell ref="J18:L18"/>
    <mergeCell ref="G15:I15"/>
    <mergeCell ref="J15:L15"/>
    <mergeCell ref="Q12:T12"/>
    <mergeCell ref="N13:O13"/>
    <mergeCell ref="Q13:T13"/>
    <mergeCell ref="N14:O14"/>
    <mergeCell ref="Q16:T16"/>
    <mergeCell ref="G52:I52"/>
    <mergeCell ref="N24:O24"/>
    <mergeCell ref="N37:O37"/>
    <mergeCell ref="N28:O28"/>
    <mergeCell ref="J34:L34"/>
    <mergeCell ref="N12:O12"/>
    <mergeCell ref="N16:O16"/>
    <mergeCell ref="G13:I13"/>
    <mergeCell ref="J13:L13"/>
    <mergeCell ref="G14:I14"/>
    <mergeCell ref="J14:L14"/>
    <mergeCell ref="G16:I16"/>
    <mergeCell ref="J35:L35"/>
    <mergeCell ref="G32:I32"/>
    <mergeCell ref="G40:I40"/>
    <mergeCell ref="J40:L40"/>
    <mergeCell ref="G39:I39"/>
    <mergeCell ref="J39:L39"/>
    <mergeCell ref="G33:I33"/>
    <mergeCell ref="J33:L33"/>
    <mergeCell ref="G64:I64"/>
    <mergeCell ref="N68:O68"/>
    <mergeCell ref="A39:A43"/>
    <mergeCell ref="G46:I46"/>
    <mergeCell ref="J46:L46"/>
    <mergeCell ref="G44:I44"/>
    <mergeCell ref="J44:L44"/>
    <mergeCell ref="G57:I57"/>
    <mergeCell ref="J57:L57"/>
    <mergeCell ref="G54:I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U56">
      <selection activeCell="U15" sqref="U15:U16"/>
    </sheetView>
  </sheetViews>
  <sheetFormatPr defaultColWidth="9.140625" defaultRowHeight="12.75"/>
  <cols>
    <col min="1" max="1" width="0.71875" style="140" customWidth="1"/>
    <col min="2" max="2" width="10.28125" style="140" customWidth="1"/>
    <col min="3" max="3" width="5.57421875" style="140" customWidth="1"/>
    <col min="4" max="4" width="1.8515625" style="140" customWidth="1"/>
    <col min="5" max="5" width="0.42578125" style="140" hidden="1" customWidth="1"/>
    <col min="6" max="6" width="20.28125" style="140" customWidth="1"/>
    <col min="7" max="7" width="0.85546875" style="140" customWidth="1"/>
    <col min="8" max="8" width="3.7109375" style="140" customWidth="1"/>
    <col min="9" max="9" width="0.5625" style="140" customWidth="1"/>
    <col min="10" max="10" width="9.00390625" style="140" customWidth="1"/>
    <col min="11" max="11" width="0" style="140" hidden="1" customWidth="1"/>
    <col min="12" max="12" width="14.7109375" style="140" customWidth="1"/>
    <col min="13" max="13" width="15.7109375" style="140" customWidth="1"/>
    <col min="14" max="14" width="0.9921875" style="140" customWidth="1"/>
    <col min="15" max="15" width="15.7109375" style="140" customWidth="1"/>
    <col min="16" max="16" width="13.140625" style="140" customWidth="1"/>
    <col min="17" max="17" width="4.28125" style="140" customWidth="1"/>
    <col min="18" max="18" width="9.140625" style="140" customWidth="1"/>
    <col min="19" max="19" width="0.2890625" style="140" customWidth="1"/>
    <col min="20" max="20" width="6.57421875" style="140" customWidth="1"/>
    <col min="21" max="21" width="16.8515625" style="140" customWidth="1"/>
    <col min="22" max="22" width="17.140625" style="140" customWidth="1"/>
    <col min="23" max="23" width="15.7109375" style="140" customWidth="1"/>
    <col min="24" max="24" width="16.28125" style="140" customWidth="1"/>
    <col min="25" max="25" width="16.8515625" style="140" customWidth="1"/>
    <col min="26" max="26" width="16.57421875" style="140" customWidth="1"/>
    <col min="27" max="27" width="16.8515625" style="140" customWidth="1"/>
    <col min="28" max="28" width="17.00390625" style="140" customWidth="1"/>
    <col min="29" max="29" width="18.00390625" style="140" customWidth="1"/>
    <col min="30" max="30" width="17.28125" style="140" customWidth="1"/>
    <col min="31" max="31" width="18.00390625" style="140" customWidth="1"/>
    <col min="32" max="16384" width="9.140625" style="140" customWidth="1"/>
  </cols>
  <sheetData>
    <row r="1" spans="1:20" ht="18" customHeight="1">
      <c r="A1" s="339" t="s">
        <v>49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0" ht="18" customHeight="1">
      <c r="A2" s="339" t="s">
        <v>430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1:20" ht="18" customHeight="1">
      <c r="A3" s="340" t="s">
        <v>714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ht="409.5" customHeight="1" hidden="1"/>
    <row r="5" ht="0.75" customHeight="1"/>
    <row r="6" spans="1:31" ht="23.25" customHeight="1">
      <c r="A6" s="142"/>
      <c r="B6" s="203"/>
      <c r="C6" s="203"/>
      <c r="D6" s="203"/>
      <c r="E6" s="203"/>
      <c r="F6" s="203"/>
      <c r="G6" s="203"/>
      <c r="H6" s="203"/>
      <c r="I6" s="203"/>
      <c r="J6" s="164" t="s">
        <v>356</v>
      </c>
      <c r="L6" s="341" t="s">
        <v>351</v>
      </c>
      <c r="M6" s="296"/>
      <c r="N6" s="296"/>
      <c r="O6" s="297"/>
      <c r="P6" s="341" t="s">
        <v>431</v>
      </c>
      <c r="Q6" s="296"/>
      <c r="R6" s="296"/>
      <c r="S6" s="296"/>
      <c r="T6" s="297"/>
      <c r="U6" s="341" t="s">
        <v>352</v>
      </c>
      <c r="V6" s="297"/>
      <c r="W6" s="341" t="s">
        <v>353</v>
      </c>
      <c r="X6" s="297"/>
      <c r="Y6" s="341" t="s">
        <v>354</v>
      </c>
      <c r="Z6" s="341" t="s">
        <v>432</v>
      </c>
      <c r="AA6" s="341" t="s">
        <v>433</v>
      </c>
      <c r="AB6" s="297"/>
      <c r="AC6" s="341" t="s">
        <v>434</v>
      </c>
      <c r="AD6" s="341" t="s">
        <v>355</v>
      </c>
      <c r="AE6" s="266" t="s">
        <v>13</v>
      </c>
    </row>
    <row r="7" spans="1:31" ht="14.25">
      <c r="A7" s="196"/>
      <c r="B7" s="195"/>
      <c r="C7" s="195"/>
      <c r="D7" s="195"/>
      <c r="E7" s="195"/>
      <c r="F7" s="195"/>
      <c r="G7" s="195"/>
      <c r="H7" s="195"/>
      <c r="I7" s="195"/>
      <c r="J7" s="144"/>
      <c r="L7" s="342"/>
      <c r="M7" s="343"/>
      <c r="N7" s="343"/>
      <c r="O7" s="344"/>
      <c r="P7" s="342"/>
      <c r="Q7" s="343"/>
      <c r="R7" s="343"/>
      <c r="S7" s="343"/>
      <c r="T7" s="344"/>
      <c r="U7" s="342"/>
      <c r="V7" s="344"/>
      <c r="W7" s="342"/>
      <c r="X7" s="344"/>
      <c r="Y7" s="345"/>
      <c r="Z7" s="345"/>
      <c r="AA7" s="342"/>
      <c r="AB7" s="344"/>
      <c r="AC7" s="345"/>
      <c r="AD7" s="345"/>
      <c r="AE7" s="349"/>
    </row>
    <row r="8" spans="1:31" ht="14.25">
      <c r="A8" s="196"/>
      <c r="B8" s="195"/>
      <c r="C8" s="195"/>
      <c r="D8" s="195"/>
      <c r="E8" s="195"/>
      <c r="F8" s="195"/>
      <c r="G8" s="195"/>
      <c r="H8" s="195"/>
      <c r="I8" s="195"/>
      <c r="J8" s="144"/>
      <c r="L8" s="348" t="s">
        <v>357</v>
      </c>
      <c r="M8" s="337"/>
      <c r="N8" s="337"/>
      <c r="O8" s="335"/>
      <c r="P8" s="348" t="s">
        <v>435</v>
      </c>
      <c r="Q8" s="337"/>
      <c r="R8" s="337"/>
      <c r="S8" s="337"/>
      <c r="T8" s="335"/>
      <c r="U8" s="348" t="s">
        <v>358</v>
      </c>
      <c r="V8" s="335"/>
      <c r="W8" s="348" t="s">
        <v>359</v>
      </c>
      <c r="X8" s="335"/>
      <c r="Y8" s="197" t="s">
        <v>360</v>
      </c>
      <c r="Z8" s="197" t="s">
        <v>436</v>
      </c>
      <c r="AA8" s="348" t="s">
        <v>437</v>
      </c>
      <c r="AB8" s="335"/>
      <c r="AC8" s="197" t="s">
        <v>438</v>
      </c>
      <c r="AD8" s="197" t="s">
        <v>361</v>
      </c>
      <c r="AE8" s="349"/>
    </row>
    <row r="9" spans="1:31" ht="14.25">
      <c r="A9" s="196"/>
      <c r="B9" s="195"/>
      <c r="C9" s="195"/>
      <c r="D9" s="195"/>
      <c r="E9" s="195"/>
      <c r="F9" s="195"/>
      <c r="G9" s="195"/>
      <c r="H9" s="195"/>
      <c r="I9" s="195"/>
      <c r="J9" s="144"/>
      <c r="L9" s="351" t="s">
        <v>362</v>
      </c>
      <c r="M9" s="351" t="s">
        <v>439</v>
      </c>
      <c r="N9" s="297"/>
      <c r="O9" s="351" t="s">
        <v>363</v>
      </c>
      <c r="P9" s="351" t="s">
        <v>440</v>
      </c>
      <c r="Q9" s="297"/>
      <c r="R9" s="351" t="s">
        <v>441</v>
      </c>
      <c r="S9" s="296"/>
      <c r="T9" s="297"/>
      <c r="U9" s="351" t="s">
        <v>364</v>
      </c>
      <c r="V9" s="351" t="s">
        <v>442</v>
      </c>
      <c r="W9" s="351" t="s">
        <v>365</v>
      </c>
      <c r="X9" s="351" t="s">
        <v>443</v>
      </c>
      <c r="Y9" s="351" t="s">
        <v>366</v>
      </c>
      <c r="Z9" s="351" t="s">
        <v>444</v>
      </c>
      <c r="AA9" s="351" t="s">
        <v>445</v>
      </c>
      <c r="AB9" s="351" t="s">
        <v>446</v>
      </c>
      <c r="AC9" s="351" t="s">
        <v>447</v>
      </c>
      <c r="AD9" s="351" t="s">
        <v>20</v>
      </c>
      <c r="AE9" s="349"/>
    </row>
    <row r="10" spans="1:31" ht="25.5" customHeight="1">
      <c r="A10" s="354" t="s">
        <v>367</v>
      </c>
      <c r="B10" s="347"/>
      <c r="C10" s="347"/>
      <c r="D10" s="195"/>
      <c r="E10" s="195"/>
      <c r="F10" s="195"/>
      <c r="G10" s="195"/>
      <c r="H10" s="195"/>
      <c r="I10" s="195"/>
      <c r="J10" s="144"/>
      <c r="L10" s="345"/>
      <c r="M10" s="342"/>
      <c r="N10" s="344"/>
      <c r="O10" s="345"/>
      <c r="P10" s="342"/>
      <c r="Q10" s="344"/>
      <c r="R10" s="342"/>
      <c r="S10" s="343"/>
      <c r="T10" s="344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9"/>
    </row>
    <row r="11" spans="1:31" ht="14.25">
      <c r="A11" s="365"/>
      <c r="B11" s="366"/>
      <c r="C11" s="366"/>
      <c r="D11" s="201"/>
      <c r="E11" s="201"/>
      <c r="F11" s="201"/>
      <c r="G11" s="201"/>
      <c r="H11" s="201"/>
      <c r="I11" s="201"/>
      <c r="J11" s="145"/>
      <c r="L11" s="198" t="s">
        <v>368</v>
      </c>
      <c r="M11" s="334" t="s">
        <v>448</v>
      </c>
      <c r="N11" s="335"/>
      <c r="O11" s="198" t="s">
        <v>369</v>
      </c>
      <c r="P11" s="334" t="s">
        <v>449</v>
      </c>
      <c r="Q11" s="335"/>
      <c r="R11" s="334" t="s">
        <v>450</v>
      </c>
      <c r="S11" s="337"/>
      <c r="T11" s="335"/>
      <c r="U11" s="198" t="s">
        <v>370</v>
      </c>
      <c r="V11" s="198" t="s">
        <v>451</v>
      </c>
      <c r="W11" s="198" t="s">
        <v>371</v>
      </c>
      <c r="X11" s="198" t="s">
        <v>452</v>
      </c>
      <c r="Y11" s="198" t="s">
        <v>372</v>
      </c>
      <c r="Z11" s="198" t="s">
        <v>453</v>
      </c>
      <c r="AA11" s="198" t="s">
        <v>454</v>
      </c>
      <c r="AB11" s="198" t="s">
        <v>455</v>
      </c>
      <c r="AC11" s="198" t="s">
        <v>456</v>
      </c>
      <c r="AD11" s="198" t="s">
        <v>373</v>
      </c>
      <c r="AE11" s="350"/>
    </row>
    <row r="12" ht="409.5" customHeight="1" hidden="1"/>
    <row r="13" spans="1:31" ht="14.25">
      <c r="A13" s="330" t="s">
        <v>230</v>
      </c>
      <c r="B13" s="355" t="s">
        <v>292</v>
      </c>
      <c r="C13" s="358" t="s">
        <v>385</v>
      </c>
      <c r="D13" s="297"/>
      <c r="E13" s="146" t="s">
        <v>230</v>
      </c>
      <c r="F13" s="359" t="s">
        <v>386</v>
      </c>
      <c r="G13" s="257"/>
      <c r="H13" s="360"/>
      <c r="I13" s="328" t="s">
        <v>387</v>
      </c>
      <c r="J13" s="255"/>
      <c r="L13" s="199">
        <v>171360</v>
      </c>
      <c r="M13" s="361">
        <v>0</v>
      </c>
      <c r="N13" s="255"/>
      <c r="O13" s="199">
        <v>0</v>
      </c>
      <c r="P13" s="361">
        <v>0</v>
      </c>
      <c r="Q13" s="255"/>
      <c r="R13" s="361">
        <v>0</v>
      </c>
      <c r="S13" s="257"/>
      <c r="T13" s="255"/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  <c r="AE13" s="199">
        <v>171360</v>
      </c>
    </row>
    <row r="14" spans="1:31" ht="14.25">
      <c r="A14" s="331"/>
      <c r="B14" s="356"/>
      <c r="C14" s="263"/>
      <c r="D14" s="353"/>
      <c r="E14" s="146" t="s">
        <v>230</v>
      </c>
      <c r="F14" s="359" t="s">
        <v>388</v>
      </c>
      <c r="G14" s="257"/>
      <c r="H14" s="360"/>
      <c r="I14" s="328" t="s">
        <v>389</v>
      </c>
      <c r="J14" s="255"/>
      <c r="L14" s="199">
        <v>14040</v>
      </c>
      <c r="M14" s="361">
        <v>0</v>
      </c>
      <c r="N14" s="255"/>
      <c r="O14" s="199">
        <v>0</v>
      </c>
      <c r="P14" s="361">
        <v>0</v>
      </c>
      <c r="Q14" s="255"/>
      <c r="R14" s="361">
        <v>0</v>
      </c>
      <c r="S14" s="257"/>
      <c r="T14" s="255"/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14040</v>
      </c>
    </row>
    <row r="15" spans="1:31" ht="14.25">
      <c r="A15" s="331"/>
      <c r="B15" s="356"/>
      <c r="C15" s="263"/>
      <c r="D15" s="353"/>
      <c r="E15" s="146" t="s">
        <v>230</v>
      </c>
      <c r="F15" s="359" t="s">
        <v>390</v>
      </c>
      <c r="G15" s="257"/>
      <c r="H15" s="360"/>
      <c r="I15" s="328" t="s">
        <v>391</v>
      </c>
      <c r="J15" s="255"/>
      <c r="L15" s="199">
        <v>14040</v>
      </c>
      <c r="M15" s="361">
        <v>0</v>
      </c>
      <c r="N15" s="255"/>
      <c r="O15" s="199">
        <v>0</v>
      </c>
      <c r="P15" s="361">
        <v>0</v>
      </c>
      <c r="Q15" s="255"/>
      <c r="R15" s="361">
        <v>0</v>
      </c>
      <c r="S15" s="257"/>
      <c r="T15" s="255"/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14040</v>
      </c>
    </row>
    <row r="16" spans="1:31" ht="14.25">
      <c r="A16" s="331"/>
      <c r="B16" s="356"/>
      <c r="C16" s="263"/>
      <c r="D16" s="353"/>
      <c r="E16" s="146" t="s">
        <v>230</v>
      </c>
      <c r="F16" s="359" t="s">
        <v>392</v>
      </c>
      <c r="G16" s="257"/>
      <c r="H16" s="360"/>
      <c r="I16" s="328" t="s">
        <v>393</v>
      </c>
      <c r="J16" s="255"/>
      <c r="L16" s="199">
        <v>28800</v>
      </c>
      <c r="M16" s="361">
        <v>0</v>
      </c>
      <c r="N16" s="255"/>
      <c r="O16" s="199">
        <v>0</v>
      </c>
      <c r="P16" s="361">
        <v>0</v>
      </c>
      <c r="Q16" s="255"/>
      <c r="R16" s="361">
        <v>0</v>
      </c>
      <c r="S16" s="257"/>
      <c r="T16" s="255"/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  <c r="AE16" s="199">
        <v>28800</v>
      </c>
    </row>
    <row r="17" spans="1:31" ht="14.25">
      <c r="A17" s="331"/>
      <c r="B17" s="356"/>
      <c r="C17" s="263"/>
      <c r="D17" s="353"/>
      <c r="E17" s="146" t="s">
        <v>230</v>
      </c>
      <c r="F17" s="359" t="s">
        <v>394</v>
      </c>
      <c r="G17" s="257"/>
      <c r="H17" s="360"/>
      <c r="I17" s="328" t="s">
        <v>395</v>
      </c>
      <c r="J17" s="255"/>
      <c r="L17" s="199">
        <v>657600</v>
      </c>
      <c r="M17" s="361">
        <v>0</v>
      </c>
      <c r="N17" s="255"/>
      <c r="O17" s="199">
        <v>0</v>
      </c>
      <c r="P17" s="361">
        <v>0</v>
      </c>
      <c r="Q17" s="255"/>
      <c r="R17" s="361">
        <v>0</v>
      </c>
      <c r="S17" s="257"/>
      <c r="T17" s="255"/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657600</v>
      </c>
    </row>
    <row r="18" spans="1:31" ht="14.25">
      <c r="A18" s="331"/>
      <c r="B18" s="356"/>
      <c r="C18" s="263"/>
      <c r="D18" s="353"/>
      <c r="E18" s="146" t="s">
        <v>230</v>
      </c>
      <c r="F18" s="359" t="s">
        <v>396</v>
      </c>
      <c r="G18" s="257"/>
      <c r="H18" s="360"/>
      <c r="I18" s="328" t="s">
        <v>397</v>
      </c>
      <c r="J18" s="255"/>
      <c r="L18" s="199">
        <v>28800</v>
      </c>
      <c r="M18" s="361">
        <v>0</v>
      </c>
      <c r="N18" s="255"/>
      <c r="O18" s="199">
        <v>0</v>
      </c>
      <c r="P18" s="361">
        <v>0</v>
      </c>
      <c r="Q18" s="255"/>
      <c r="R18" s="361">
        <v>0</v>
      </c>
      <c r="S18" s="257"/>
      <c r="T18" s="255"/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28800</v>
      </c>
    </row>
    <row r="19" spans="1:31" ht="14.25">
      <c r="A19" s="332"/>
      <c r="B19" s="357"/>
      <c r="C19" s="259"/>
      <c r="D19" s="260"/>
      <c r="E19" s="338" t="s">
        <v>384</v>
      </c>
      <c r="F19" s="257"/>
      <c r="G19" s="257"/>
      <c r="H19" s="257"/>
      <c r="I19" s="257"/>
      <c r="J19" s="255"/>
      <c r="L19" s="200">
        <v>914640</v>
      </c>
      <c r="M19" s="362">
        <v>0</v>
      </c>
      <c r="N19" s="255"/>
      <c r="O19" s="200">
        <v>0</v>
      </c>
      <c r="P19" s="362">
        <v>0</v>
      </c>
      <c r="Q19" s="255"/>
      <c r="R19" s="362">
        <v>0</v>
      </c>
      <c r="S19" s="257"/>
      <c r="T19" s="255"/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0</v>
      </c>
      <c r="AE19" s="200">
        <v>914640</v>
      </c>
    </row>
    <row r="20" spans="1:31" ht="14.25">
      <c r="A20" s="330" t="s">
        <v>230</v>
      </c>
      <c r="B20" s="355" t="s">
        <v>295</v>
      </c>
      <c r="C20" s="358" t="s">
        <v>398</v>
      </c>
      <c r="D20" s="297"/>
      <c r="E20" s="146" t="s">
        <v>230</v>
      </c>
      <c r="F20" s="359" t="s">
        <v>399</v>
      </c>
      <c r="G20" s="257"/>
      <c r="H20" s="360"/>
      <c r="I20" s="328" t="s">
        <v>400</v>
      </c>
      <c r="J20" s="255"/>
      <c r="L20" s="199">
        <v>835919</v>
      </c>
      <c r="M20" s="361">
        <v>0</v>
      </c>
      <c r="N20" s="255"/>
      <c r="O20" s="199">
        <v>548240</v>
      </c>
      <c r="P20" s="361">
        <v>0</v>
      </c>
      <c r="Q20" s="255"/>
      <c r="R20" s="361">
        <v>0</v>
      </c>
      <c r="S20" s="257"/>
      <c r="T20" s="255"/>
      <c r="U20" s="199">
        <v>592260</v>
      </c>
      <c r="V20" s="199">
        <v>0</v>
      </c>
      <c r="W20" s="199">
        <v>200000</v>
      </c>
      <c r="X20" s="199">
        <v>0</v>
      </c>
      <c r="Y20" s="199">
        <v>283040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  <c r="AE20" s="199">
        <v>2459459</v>
      </c>
    </row>
    <row r="21" spans="1:31" ht="14.25">
      <c r="A21" s="331"/>
      <c r="B21" s="356"/>
      <c r="C21" s="263"/>
      <c r="D21" s="353"/>
      <c r="E21" s="146" t="s">
        <v>230</v>
      </c>
      <c r="F21" s="359" t="s">
        <v>457</v>
      </c>
      <c r="G21" s="257"/>
      <c r="H21" s="360"/>
      <c r="I21" s="328" t="s">
        <v>458</v>
      </c>
      <c r="J21" s="255"/>
      <c r="L21" s="199">
        <v>0</v>
      </c>
      <c r="M21" s="361">
        <v>0</v>
      </c>
      <c r="N21" s="255"/>
      <c r="O21" s="199">
        <v>0</v>
      </c>
      <c r="P21" s="361">
        <v>0</v>
      </c>
      <c r="Q21" s="255"/>
      <c r="R21" s="361">
        <v>0</v>
      </c>
      <c r="S21" s="257"/>
      <c r="T21" s="255"/>
      <c r="U21" s="199">
        <v>0</v>
      </c>
      <c r="V21" s="199">
        <v>0</v>
      </c>
      <c r="W21" s="199">
        <v>0</v>
      </c>
      <c r="X21" s="199">
        <v>0</v>
      </c>
      <c r="Y21" s="199">
        <v>1000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  <c r="AE21" s="199">
        <v>1000</v>
      </c>
    </row>
    <row r="22" spans="1:31" ht="14.25">
      <c r="A22" s="331"/>
      <c r="B22" s="356"/>
      <c r="C22" s="263"/>
      <c r="D22" s="353"/>
      <c r="E22" s="146" t="s">
        <v>230</v>
      </c>
      <c r="F22" s="359" t="s">
        <v>401</v>
      </c>
      <c r="G22" s="257"/>
      <c r="H22" s="360"/>
      <c r="I22" s="328" t="s">
        <v>402</v>
      </c>
      <c r="J22" s="255"/>
      <c r="L22" s="199">
        <v>70000</v>
      </c>
      <c r="M22" s="361">
        <v>0</v>
      </c>
      <c r="N22" s="255"/>
      <c r="O22" s="199">
        <v>14000</v>
      </c>
      <c r="P22" s="361">
        <v>0</v>
      </c>
      <c r="Q22" s="255"/>
      <c r="R22" s="361">
        <v>0</v>
      </c>
      <c r="S22" s="257"/>
      <c r="T22" s="255"/>
      <c r="U22" s="199">
        <v>14000</v>
      </c>
      <c r="V22" s="199">
        <v>0</v>
      </c>
      <c r="W22" s="199">
        <v>42000</v>
      </c>
      <c r="X22" s="199">
        <v>0</v>
      </c>
      <c r="Y22" s="199">
        <v>14000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  <c r="AE22" s="199">
        <v>154000</v>
      </c>
    </row>
    <row r="23" spans="1:31" ht="14.25">
      <c r="A23" s="331"/>
      <c r="B23" s="356"/>
      <c r="C23" s="263"/>
      <c r="D23" s="353"/>
      <c r="E23" s="146" t="s">
        <v>230</v>
      </c>
      <c r="F23" s="359" t="s">
        <v>403</v>
      </c>
      <c r="G23" s="257"/>
      <c r="H23" s="360"/>
      <c r="I23" s="328" t="s">
        <v>404</v>
      </c>
      <c r="J23" s="255"/>
      <c r="L23" s="199">
        <v>62300</v>
      </c>
      <c r="M23" s="361">
        <v>0</v>
      </c>
      <c r="N23" s="255"/>
      <c r="O23" s="199">
        <v>0</v>
      </c>
      <c r="P23" s="361">
        <v>0</v>
      </c>
      <c r="Q23" s="255"/>
      <c r="R23" s="361">
        <v>0</v>
      </c>
      <c r="S23" s="257"/>
      <c r="T23" s="255"/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  <c r="AE23" s="199">
        <v>62300</v>
      </c>
    </row>
    <row r="24" spans="1:31" ht="14.25">
      <c r="A24" s="331"/>
      <c r="B24" s="356"/>
      <c r="C24" s="263"/>
      <c r="D24" s="353"/>
      <c r="E24" s="146" t="s">
        <v>230</v>
      </c>
      <c r="F24" s="359" t="s">
        <v>405</v>
      </c>
      <c r="G24" s="257"/>
      <c r="H24" s="360"/>
      <c r="I24" s="328" t="s">
        <v>406</v>
      </c>
      <c r="J24" s="255"/>
      <c r="L24" s="199">
        <v>131840</v>
      </c>
      <c r="M24" s="361">
        <v>0</v>
      </c>
      <c r="N24" s="255"/>
      <c r="O24" s="199">
        <v>167273</v>
      </c>
      <c r="P24" s="361">
        <v>0</v>
      </c>
      <c r="Q24" s="255"/>
      <c r="R24" s="361">
        <v>0</v>
      </c>
      <c r="S24" s="257"/>
      <c r="T24" s="255"/>
      <c r="U24" s="199">
        <v>108000</v>
      </c>
      <c r="V24" s="199">
        <v>0</v>
      </c>
      <c r="W24" s="199">
        <v>36000</v>
      </c>
      <c r="X24" s="199">
        <v>0</v>
      </c>
      <c r="Y24" s="199">
        <v>82160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525273</v>
      </c>
    </row>
    <row r="25" spans="1:31" ht="14.25">
      <c r="A25" s="331"/>
      <c r="B25" s="356"/>
      <c r="C25" s="263"/>
      <c r="D25" s="353"/>
      <c r="E25" s="146" t="s">
        <v>230</v>
      </c>
      <c r="F25" s="359" t="s">
        <v>407</v>
      </c>
      <c r="G25" s="257"/>
      <c r="H25" s="360"/>
      <c r="I25" s="328" t="s">
        <v>408</v>
      </c>
      <c r="J25" s="255"/>
      <c r="L25" s="199">
        <v>22120</v>
      </c>
      <c r="M25" s="361">
        <v>0</v>
      </c>
      <c r="N25" s="255"/>
      <c r="O25" s="199">
        <v>8920</v>
      </c>
      <c r="P25" s="361">
        <v>0</v>
      </c>
      <c r="Q25" s="255"/>
      <c r="R25" s="361">
        <v>0</v>
      </c>
      <c r="S25" s="257"/>
      <c r="T25" s="255"/>
      <c r="U25" s="199">
        <v>12000</v>
      </c>
      <c r="V25" s="199">
        <v>0</v>
      </c>
      <c r="W25" s="199">
        <v>4000</v>
      </c>
      <c r="X25" s="199">
        <v>0</v>
      </c>
      <c r="Y25" s="199">
        <v>12000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199">
        <v>59040</v>
      </c>
    </row>
    <row r="26" spans="1:31" ht="14.25">
      <c r="A26" s="332"/>
      <c r="B26" s="357"/>
      <c r="C26" s="259"/>
      <c r="D26" s="260"/>
      <c r="E26" s="338" t="s">
        <v>384</v>
      </c>
      <c r="F26" s="257"/>
      <c r="G26" s="257"/>
      <c r="H26" s="257"/>
      <c r="I26" s="257"/>
      <c r="J26" s="255"/>
      <c r="L26" s="200">
        <v>1122179</v>
      </c>
      <c r="M26" s="362">
        <v>0</v>
      </c>
      <c r="N26" s="255"/>
      <c r="O26" s="200">
        <v>738433</v>
      </c>
      <c r="P26" s="362">
        <v>0</v>
      </c>
      <c r="Q26" s="255"/>
      <c r="R26" s="362">
        <v>0</v>
      </c>
      <c r="S26" s="257"/>
      <c r="T26" s="255"/>
      <c r="U26" s="200">
        <v>726260</v>
      </c>
      <c r="V26" s="200">
        <v>0</v>
      </c>
      <c r="W26" s="200">
        <v>282000</v>
      </c>
      <c r="X26" s="200">
        <v>0</v>
      </c>
      <c r="Y26" s="200">
        <v>392200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3261072</v>
      </c>
    </row>
    <row r="27" spans="1:31" ht="14.25">
      <c r="A27" s="330" t="s">
        <v>230</v>
      </c>
      <c r="B27" s="355" t="s">
        <v>3</v>
      </c>
      <c r="C27" s="358" t="s">
        <v>409</v>
      </c>
      <c r="D27" s="297"/>
      <c r="E27" s="146" t="s">
        <v>230</v>
      </c>
      <c r="F27" s="359" t="s">
        <v>459</v>
      </c>
      <c r="G27" s="257"/>
      <c r="H27" s="360"/>
      <c r="I27" s="328" t="s">
        <v>460</v>
      </c>
      <c r="J27" s="255"/>
      <c r="L27" s="199">
        <v>24600</v>
      </c>
      <c r="M27" s="361">
        <v>0</v>
      </c>
      <c r="N27" s="255"/>
      <c r="O27" s="199">
        <v>254000</v>
      </c>
      <c r="P27" s="361">
        <v>0</v>
      </c>
      <c r="Q27" s="255"/>
      <c r="R27" s="361">
        <v>0</v>
      </c>
      <c r="S27" s="257"/>
      <c r="T27" s="255"/>
      <c r="U27" s="199">
        <v>134000</v>
      </c>
      <c r="V27" s="199">
        <v>0</v>
      </c>
      <c r="W27" s="199">
        <v>13500</v>
      </c>
      <c r="X27" s="199">
        <v>0</v>
      </c>
      <c r="Y27" s="199">
        <v>195450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621550</v>
      </c>
    </row>
    <row r="28" spans="1:31" ht="14.25">
      <c r="A28" s="331"/>
      <c r="B28" s="356"/>
      <c r="C28" s="263"/>
      <c r="D28" s="353"/>
      <c r="E28" s="146" t="s">
        <v>230</v>
      </c>
      <c r="F28" s="359" t="s">
        <v>461</v>
      </c>
      <c r="G28" s="257"/>
      <c r="H28" s="360"/>
      <c r="I28" s="328" t="s">
        <v>462</v>
      </c>
      <c r="J28" s="255"/>
      <c r="L28" s="199">
        <v>5000</v>
      </c>
      <c r="M28" s="361">
        <v>0</v>
      </c>
      <c r="N28" s="255"/>
      <c r="O28" s="199">
        <v>5000</v>
      </c>
      <c r="P28" s="361">
        <v>0</v>
      </c>
      <c r="Q28" s="255"/>
      <c r="R28" s="361">
        <v>0</v>
      </c>
      <c r="S28" s="257"/>
      <c r="T28" s="255"/>
      <c r="U28" s="199">
        <v>3000</v>
      </c>
      <c r="V28" s="199">
        <v>0</v>
      </c>
      <c r="W28" s="199">
        <v>0</v>
      </c>
      <c r="X28" s="199">
        <v>0</v>
      </c>
      <c r="Y28" s="199">
        <v>5000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18000</v>
      </c>
    </row>
    <row r="29" spans="1:31" ht="14.25">
      <c r="A29" s="331"/>
      <c r="B29" s="356"/>
      <c r="C29" s="263"/>
      <c r="D29" s="353"/>
      <c r="E29" s="146" t="s">
        <v>230</v>
      </c>
      <c r="F29" s="359" t="s">
        <v>410</v>
      </c>
      <c r="G29" s="257"/>
      <c r="H29" s="360"/>
      <c r="I29" s="328" t="s">
        <v>411</v>
      </c>
      <c r="J29" s="255"/>
      <c r="L29" s="199">
        <v>58000</v>
      </c>
      <c r="M29" s="361">
        <v>0</v>
      </c>
      <c r="N29" s="255"/>
      <c r="O29" s="199">
        <v>12000</v>
      </c>
      <c r="P29" s="361">
        <v>0</v>
      </c>
      <c r="Q29" s="255"/>
      <c r="R29" s="361">
        <v>0</v>
      </c>
      <c r="S29" s="257"/>
      <c r="T29" s="255"/>
      <c r="U29" s="199">
        <v>11000</v>
      </c>
      <c r="V29" s="199">
        <v>0</v>
      </c>
      <c r="W29" s="199">
        <v>0</v>
      </c>
      <c r="X29" s="199">
        <v>0</v>
      </c>
      <c r="Y29" s="199">
        <v>48500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129500</v>
      </c>
    </row>
    <row r="30" spans="1:31" ht="14.25">
      <c r="A30" s="331"/>
      <c r="B30" s="356"/>
      <c r="C30" s="263"/>
      <c r="D30" s="353"/>
      <c r="E30" s="146" t="s">
        <v>230</v>
      </c>
      <c r="F30" s="359" t="s">
        <v>463</v>
      </c>
      <c r="G30" s="257"/>
      <c r="H30" s="360"/>
      <c r="I30" s="328" t="s">
        <v>464</v>
      </c>
      <c r="J30" s="255"/>
      <c r="L30" s="199">
        <v>38471</v>
      </c>
      <c r="M30" s="361">
        <v>0</v>
      </c>
      <c r="N30" s="255"/>
      <c r="O30" s="199">
        <v>22565</v>
      </c>
      <c r="P30" s="361">
        <v>0</v>
      </c>
      <c r="Q30" s="255"/>
      <c r="R30" s="361">
        <v>0</v>
      </c>
      <c r="S30" s="257"/>
      <c r="T30" s="255"/>
      <c r="U30" s="199">
        <v>2956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63992</v>
      </c>
    </row>
    <row r="31" spans="1:31" ht="14.25">
      <c r="A31" s="332"/>
      <c r="B31" s="357"/>
      <c r="C31" s="259"/>
      <c r="D31" s="260"/>
      <c r="E31" s="338" t="s">
        <v>384</v>
      </c>
      <c r="F31" s="257"/>
      <c r="G31" s="257"/>
      <c r="H31" s="257"/>
      <c r="I31" s="257"/>
      <c r="J31" s="255"/>
      <c r="L31" s="200">
        <v>126071</v>
      </c>
      <c r="M31" s="362">
        <v>0</v>
      </c>
      <c r="N31" s="255"/>
      <c r="O31" s="200">
        <v>293565</v>
      </c>
      <c r="P31" s="362">
        <v>0</v>
      </c>
      <c r="Q31" s="255"/>
      <c r="R31" s="362">
        <v>0</v>
      </c>
      <c r="S31" s="257"/>
      <c r="T31" s="255"/>
      <c r="U31" s="200">
        <v>150956</v>
      </c>
      <c r="V31" s="200">
        <v>0</v>
      </c>
      <c r="W31" s="200">
        <v>13500</v>
      </c>
      <c r="X31" s="200">
        <v>0</v>
      </c>
      <c r="Y31" s="200">
        <v>248950</v>
      </c>
      <c r="Z31" s="200">
        <v>0</v>
      </c>
      <c r="AA31" s="200">
        <v>0</v>
      </c>
      <c r="AB31" s="200">
        <v>0</v>
      </c>
      <c r="AC31" s="200">
        <v>0</v>
      </c>
      <c r="AD31" s="200">
        <v>0</v>
      </c>
      <c r="AE31" s="200">
        <v>833042</v>
      </c>
    </row>
    <row r="32" spans="1:31" ht="14.25">
      <c r="A32" s="330" t="s">
        <v>230</v>
      </c>
      <c r="B32" s="355" t="s">
        <v>4</v>
      </c>
      <c r="C32" s="358" t="s">
        <v>412</v>
      </c>
      <c r="D32" s="297"/>
      <c r="E32" s="146" t="s">
        <v>230</v>
      </c>
      <c r="F32" s="359" t="s">
        <v>413</v>
      </c>
      <c r="G32" s="257"/>
      <c r="H32" s="360"/>
      <c r="I32" s="328" t="s">
        <v>414</v>
      </c>
      <c r="J32" s="255"/>
      <c r="L32" s="199">
        <v>57096</v>
      </c>
      <c r="M32" s="361">
        <v>0</v>
      </c>
      <c r="N32" s="255"/>
      <c r="O32" s="199">
        <v>21900</v>
      </c>
      <c r="P32" s="361">
        <v>0</v>
      </c>
      <c r="Q32" s="255"/>
      <c r="R32" s="361">
        <v>0</v>
      </c>
      <c r="S32" s="257"/>
      <c r="T32" s="255"/>
      <c r="U32" s="199">
        <v>10700</v>
      </c>
      <c r="V32" s="199">
        <v>0</v>
      </c>
      <c r="W32" s="199">
        <v>0</v>
      </c>
      <c r="X32" s="199">
        <v>0</v>
      </c>
      <c r="Y32" s="199">
        <v>300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199">
        <v>89996</v>
      </c>
    </row>
    <row r="33" spans="1:31" ht="14.25">
      <c r="A33" s="331"/>
      <c r="B33" s="356"/>
      <c r="C33" s="263"/>
      <c r="D33" s="353"/>
      <c r="E33" s="146" t="s">
        <v>230</v>
      </c>
      <c r="F33" s="359" t="s">
        <v>465</v>
      </c>
      <c r="G33" s="257"/>
      <c r="H33" s="360"/>
      <c r="I33" s="328" t="s">
        <v>466</v>
      </c>
      <c r="J33" s="255"/>
      <c r="L33" s="199">
        <v>45000</v>
      </c>
      <c r="M33" s="361">
        <v>0</v>
      </c>
      <c r="N33" s="255"/>
      <c r="O33" s="199">
        <v>0</v>
      </c>
      <c r="P33" s="361">
        <v>0</v>
      </c>
      <c r="Q33" s="255"/>
      <c r="R33" s="361">
        <v>0</v>
      </c>
      <c r="S33" s="257"/>
      <c r="T33" s="255"/>
      <c r="U33" s="199">
        <v>2000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47000</v>
      </c>
    </row>
    <row r="34" spans="1:31" ht="14.25">
      <c r="A34" s="331"/>
      <c r="B34" s="356"/>
      <c r="C34" s="263"/>
      <c r="D34" s="353"/>
      <c r="E34" s="146" t="s">
        <v>230</v>
      </c>
      <c r="F34" s="359" t="s">
        <v>415</v>
      </c>
      <c r="G34" s="257"/>
      <c r="H34" s="360"/>
      <c r="I34" s="328" t="s">
        <v>416</v>
      </c>
      <c r="J34" s="255"/>
      <c r="L34" s="199">
        <v>479257</v>
      </c>
      <c r="M34" s="361">
        <v>2000</v>
      </c>
      <c r="N34" s="255"/>
      <c r="O34" s="199">
        <v>1602</v>
      </c>
      <c r="P34" s="361">
        <v>9500</v>
      </c>
      <c r="Q34" s="255"/>
      <c r="R34" s="361">
        <v>100000</v>
      </c>
      <c r="S34" s="257"/>
      <c r="T34" s="255"/>
      <c r="U34" s="199">
        <v>4036</v>
      </c>
      <c r="V34" s="199">
        <v>107051</v>
      </c>
      <c r="W34" s="199">
        <v>0</v>
      </c>
      <c r="X34" s="199">
        <v>52975</v>
      </c>
      <c r="Y34" s="199">
        <v>0</v>
      </c>
      <c r="Z34" s="199">
        <v>78700</v>
      </c>
      <c r="AA34" s="199">
        <v>377</v>
      </c>
      <c r="AB34" s="199">
        <v>152200</v>
      </c>
      <c r="AC34" s="199">
        <v>0</v>
      </c>
      <c r="AD34" s="199">
        <v>0</v>
      </c>
      <c r="AE34" s="199">
        <v>987698</v>
      </c>
    </row>
    <row r="35" spans="1:31" ht="14.25">
      <c r="A35" s="331"/>
      <c r="B35" s="356"/>
      <c r="C35" s="263"/>
      <c r="D35" s="353"/>
      <c r="E35" s="146" t="s">
        <v>230</v>
      </c>
      <c r="F35" s="359" t="s">
        <v>467</v>
      </c>
      <c r="G35" s="257"/>
      <c r="H35" s="360"/>
      <c r="I35" s="328" t="s">
        <v>468</v>
      </c>
      <c r="J35" s="255"/>
      <c r="L35" s="199">
        <v>18841.37</v>
      </c>
      <c r="M35" s="361">
        <v>0</v>
      </c>
      <c r="N35" s="255"/>
      <c r="O35" s="199">
        <v>24600</v>
      </c>
      <c r="P35" s="361">
        <v>0</v>
      </c>
      <c r="Q35" s="255"/>
      <c r="R35" s="361">
        <v>0</v>
      </c>
      <c r="S35" s="257"/>
      <c r="T35" s="255"/>
      <c r="U35" s="199">
        <v>0</v>
      </c>
      <c r="V35" s="199">
        <v>35450</v>
      </c>
      <c r="W35" s="199">
        <v>0</v>
      </c>
      <c r="X35" s="199">
        <v>10000</v>
      </c>
      <c r="Y35" s="199">
        <v>12140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  <c r="AE35" s="199">
        <v>101031.37</v>
      </c>
    </row>
    <row r="36" spans="1:31" ht="14.25">
      <c r="A36" s="332"/>
      <c r="B36" s="357"/>
      <c r="C36" s="259"/>
      <c r="D36" s="260"/>
      <c r="E36" s="338" t="s">
        <v>384</v>
      </c>
      <c r="F36" s="257"/>
      <c r="G36" s="257"/>
      <c r="H36" s="257"/>
      <c r="I36" s="257"/>
      <c r="J36" s="255"/>
      <c r="L36" s="200">
        <v>600194.37</v>
      </c>
      <c r="M36" s="362">
        <v>2000</v>
      </c>
      <c r="N36" s="255"/>
      <c r="O36" s="200">
        <v>48102</v>
      </c>
      <c r="P36" s="362">
        <v>9500</v>
      </c>
      <c r="Q36" s="255"/>
      <c r="R36" s="362">
        <v>100000</v>
      </c>
      <c r="S36" s="257"/>
      <c r="T36" s="255"/>
      <c r="U36" s="200">
        <v>16736</v>
      </c>
      <c r="V36" s="200">
        <v>142501</v>
      </c>
      <c r="W36" s="200">
        <v>0</v>
      </c>
      <c r="X36" s="200">
        <v>62975</v>
      </c>
      <c r="Y36" s="200">
        <v>12440</v>
      </c>
      <c r="Z36" s="200">
        <v>78700</v>
      </c>
      <c r="AA36" s="200">
        <v>377</v>
      </c>
      <c r="AB36" s="200">
        <v>152200</v>
      </c>
      <c r="AC36" s="200">
        <v>0</v>
      </c>
      <c r="AD36" s="200">
        <v>0</v>
      </c>
      <c r="AE36" s="200">
        <v>1225725.37</v>
      </c>
    </row>
    <row r="37" spans="1:31" ht="14.25">
      <c r="A37" s="231"/>
      <c r="B37" s="232"/>
      <c r="C37" s="229"/>
      <c r="D37" s="233"/>
      <c r="E37" s="251"/>
      <c r="F37" s="227"/>
      <c r="G37" s="227"/>
      <c r="H37" s="227"/>
      <c r="I37" s="227"/>
      <c r="J37" s="228"/>
      <c r="L37" s="235"/>
      <c r="M37" s="235"/>
      <c r="N37" s="228"/>
      <c r="O37" s="235"/>
      <c r="P37" s="235"/>
      <c r="Q37" s="228"/>
      <c r="R37" s="235"/>
      <c r="S37" s="227"/>
      <c r="T37" s="228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</row>
    <row r="38" spans="1:31" ht="14.25">
      <c r="A38" s="330" t="s">
        <v>230</v>
      </c>
      <c r="B38" s="355" t="s">
        <v>5</v>
      </c>
      <c r="C38" s="358" t="s">
        <v>417</v>
      </c>
      <c r="D38" s="297"/>
      <c r="E38" s="146" t="s">
        <v>230</v>
      </c>
      <c r="F38" s="359" t="s">
        <v>418</v>
      </c>
      <c r="G38" s="257"/>
      <c r="H38" s="360"/>
      <c r="I38" s="328" t="s">
        <v>419</v>
      </c>
      <c r="J38" s="255"/>
      <c r="L38" s="199">
        <v>0</v>
      </c>
      <c r="M38" s="361">
        <v>0</v>
      </c>
      <c r="N38" s="255"/>
      <c r="O38" s="199">
        <v>68399</v>
      </c>
      <c r="P38" s="361">
        <v>0</v>
      </c>
      <c r="Q38" s="255"/>
      <c r="R38" s="361">
        <v>0</v>
      </c>
      <c r="S38" s="257"/>
      <c r="T38" s="255"/>
      <c r="U38" s="199">
        <v>5805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  <c r="AE38" s="199">
        <v>74204</v>
      </c>
    </row>
    <row r="39" spans="1:31" ht="14.25">
      <c r="A39" s="331"/>
      <c r="B39" s="356"/>
      <c r="C39" s="263"/>
      <c r="D39" s="353"/>
      <c r="E39" s="146" t="s">
        <v>230</v>
      </c>
      <c r="F39" s="359" t="s">
        <v>469</v>
      </c>
      <c r="G39" s="257"/>
      <c r="H39" s="360"/>
      <c r="I39" s="328" t="s">
        <v>470</v>
      </c>
      <c r="J39" s="255"/>
      <c r="L39" s="199">
        <v>0</v>
      </c>
      <c r="M39" s="361">
        <v>0</v>
      </c>
      <c r="N39" s="255"/>
      <c r="O39" s="199">
        <v>0</v>
      </c>
      <c r="P39" s="361">
        <v>0</v>
      </c>
      <c r="Q39" s="255"/>
      <c r="R39" s="361">
        <v>0</v>
      </c>
      <c r="S39" s="257"/>
      <c r="T39" s="255"/>
      <c r="U39" s="199">
        <v>0</v>
      </c>
      <c r="V39" s="199">
        <v>0</v>
      </c>
      <c r="W39" s="199">
        <v>0</v>
      </c>
      <c r="X39" s="199">
        <v>0</v>
      </c>
      <c r="Y39" s="199">
        <v>585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  <c r="AE39" s="199">
        <v>585</v>
      </c>
    </row>
    <row r="40" spans="1:31" ht="14.25">
      <c r="A40" s="331"/>
      <c r="B40" s="356"/>
      <c r="C40" s="263"/>
      <c r="D40" s="353"/>
      <c r="E40" s="146" t="s">
        <v>230</v>
      </c>
      <c r="F40" s="359" t="s">
        <v>471</v>
      </c>
      <c r="G40" s="257"/>
      <c r="H40" s="360"/>
      <c r="I40" s="328" t="s">
        <v>472</v>
      </c>
      <c r="J40" s="255"/>
      <c r="L40" s="199">
        <v>0</v>
      </c>
      <c r="M40" s="361">
        <v>0</v>
      </c>
      <c r="N40" s="255"/>
      <c r="O40" s="199">
        <v>10785</v>
      </c>
      <c r="P40" s="361">
        <v>0</v>
      </c>
      <c r="Q40" s="255"/>
      <c r="R40" s="361">
        <v>0</v>
      </c>
      <c r="S40" s="257"/>
      <c r="T40" s="255"/>
      <c r="U40" s="199">
        <v>5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  <c r="AE40" s="199">
        <v>10790</v>
      </c>
    </row>
    <row r="41" spans="1:31" ht="14.25">
      <c r="A41" s="331"/>
      <c r="B41" s="356"/>
      <c r="C41" s="263"/>
      <c r="D41" s="353"/>
      <c r="E41" s="146" t="s">
        <v>230</v>
      </c>
      <c r="F41" s="359" t="s">
        <v>473</v>
      </c>
      <c r="G41" s="257"/>
      <c r="H41" s="360"/>
      <c r="I41" s="328" t="s">
        <v>474</v>
      </c>
      <c r="J41" s="255"/>
      <c r="L41" s="199">
        <v>0</v>
      </c>
      <c r="M41" s="361">
        <v>0</v>
      </c>
      <c r="N41" s="255"/>
      <c r="O41" s="199">
        <v>0</v>
      </c>
      <c r="P41" s="361">
        <v>0</v>
      </c>
      <c r="Q41" s="255"/>
      <c r="R41" s="361">
        <v>0</v>
      </c>
      <c r="S41" s="257"/>
      <c r="T41" s="255"/>
      <c r="U41" s="199">
        <v>0</v>
      </c>
      <c r="V41" s="199">
        <v>425281.9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  <c r="AE41" s="199">
        <v>425281.9</v>
      </c>
    </row>
    <row r="42" spans="1:31" ht="14.25">
      <c r="A42" s="331"/>
      <c r="B42" s="356"/>
      <c r="C42" s="263"/>
      <c r="D42" s="353"/>
      <c r="E42" s="146" t="s">
        <v>230</v>
      </c>
      <c r="F42" s="359" t="s">
        <v>475</v>
      </c>
      <c r="G42" s="257"/>
      <c r="H42" s="360"/>
      <c r="I42" s="328" t="s">
        <v>476</v>
      </c>
      <c r="J42" s="255"/>
      <c r="L42" s="199">
        <v>0</v>
      </c>
      <c r="M42" s="361">
        <v>0</v>
      </c>
      <c r="N42" s="255"/>
      <c r="O42" s="199">
        <v>0</v>
      </c>
      <c r="P42" s="361">
        <v>0</v>
      </c>
      <c r="Q42" s="255"/>
      <c r="R42" s="361">
        <v>0</v>
      </c>
      <c r="S42" s="257"/>
      <c r="T42" s="255"/>
      <c r="U42" s="199">
        <v>0</v>
      </c>
      <c r="V42" s="199">
        <v>0</v>
      </c>
      <c r="W42" s="199">
        <v>0</v>
      </c>
      <c r="X42" s="199">
        <v>0</v>
      </c>
      <c r="Y42" s="199">
        <v>54435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  <c r="AE42" s="199">
        <v>54435</v>
      </c>
    </row>
    <row r="43" spans="1:31" ht="14.25">
      <c r="A43" s="331"/>
      <c r="B43" s="356"/>
      <c r="C43" s="263"/>
      <c r="D43" s="353"/>
      <c r="E43" s="146" t="s">
        <v>230</v>
      </c>
      <c r="F43" s="359" t="s">
        <v>477</v>
      </c>
      <c r="G43" s="257"/>
      <c r="H43" s="360"/>
      <c r="I43" s="328" t="s">
        <v>478</v>
      </c>
      <c r="J43" s="255"/>
      <c r="L43" s="199">
        <v>34000</v>
      </c>
      <c r="M43" s="361">
        <v>0</v>
      </c>
      <c r="N43" s="255"/>
      <c r="O43" s="199">
        <v>0</v>
      </c>
      <c r="P43" s="361">
        <v>0</v>
      </c>
      <c r="Q43" s="255"/>
      <c r="R43" s="361">
        <v>0</v>
      </c>
      <c r="S43" s="257"/>
      <c r="T43" s="255"/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  <c r="AE43" s="199">
        <v>34000</v>
      </c>
    </row>
    <row r="44" spans="1:31" ht="14.25">
      <c r="A44" s="331"/>
      <c r="B44" s="356"/>
      <c r="C44" s="263"/>
      <c r="D44" s="353"/>
      <c r="E44" s="146" t="s">
        <v>230</v>
      </c>
      <c r="F44" s="359" t="s">
        <v>479</v>
      </c>
      <c r="G44" s="257"/>
      <c r="H44" s="360"/>
      <c r="I44" s="328" t="s">
        <v>480</v>
      </c>
      <c r="J44" s="255"/>
      <c r="L44" s="199">
        <v>99629</v>
      </c>
      <c r="M44" s="361">
        <v>0</v>
      </c>
      <c r="N44" s="255"/>
      <c r="O44" s="199">
        <v>0</v>
      </c>
      <c r="P44" s="361">
        <v>0</v>
      </c>
      <c r="Q44" s="255"/>
      <c r="R44" s="361">
        <v>0</v>
      </c>
      <c r="S44" s="257"/>
      <c r="T44" s="255"/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  <c r="AE44" s="199">
        <v>99629</v>
      </c>
    </row>
    <row r="45" spans="1:31" ht="14.25">
      <c r="A45" s="331"/>
      <c r="B45" s="356"/>
      <c r="C45" s="263"/>
      <c r="D45" s="353"/>
      <c r="E45" s="146" t="s">
        <v>230</v>
      </c>
      <c r="F45" s="359" t="s">
        <v>420</v>
      </c>
      <c r="G45" s="257"/>
      <c r="H45" s="360"/>
      <c r="I45" s="328" t="s">
        <v>421</v>
      </c>
      <c r="J45" s="255"/>
      <c r="L45" s="199">
        <v>5200</v>
      </c>
      <c r="M45" s="361">
        <v>0</v>
      </c>
      <c r="N45" s="255"/>
      <c r="O45" s="199">
        <v>0</v>
      </c>
      <c r="P45" s="361">
        <v>0</v>
      </c>
      <c r="Q45" s="255"/>
      <c r="R45" s="361">
        <v>0</v>
      </c>
      <c r="S45" s="257"/>
      <c r="T45" s="255"/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  <c r="AE45" s="199">
        <v>5200</v>
      </c>
    </row>
    <row r="46" spans="1:31" ht="14.25">
      <c r="A46" s="331"/>
      <c r="B46" s="356"/>
      <c r="C46" s="263"/>
      <c r="D46" s="353"/>
      <c r="E46" s="146" t="s">
        <v>230</v>
      </c>
      <c r="F46" s="359" t="s">
        <v>422</v>
      </c>
      <c r="G46" s="257"/>
      <c r="H46" s="360"/>
      <c r="I46" s="328" t="s">
        <v>423</v>
      </c>
      <c r="J46" s="255"/>
      <c r="L46" s="199">
        <v>9050</v>
      </c>
      <c r="M46" s="361">
        <v>0</v>
      </c>
      <c r="N46" s="255"/>
      <c r="O46" s="199">
        <v>17350</v>
      </c>
      <c r="P46" s="361">
        <v>0</v>
      </c>
      <c r="Q46" s="255"/>
      <c r="R46" s="361">
        <v>0</v>
      </c>
      <c r="S46" s="257"/>
      <c r="T46" s="255"/>
      <c r="U46" s="199">
        <v>5450</v>
      </c>
      <c r="V46" s="199">
        <v>0</v>
      </c>
      <c r="W46" s="199">
        <v>0</v>
      </c>
      <c r="X46" s="199">
        <v>0</v>
      </c>
      <c r="Y46" s="199">
        <v>20250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  <c r="AE46" s="199">
        <v>52100</v>
      </c>
    </row>
    <row r="47" spans="1:31" ht="14.25">
      <c r="A47" s="331"/>
      <c r="B47" s="356"/>
      <c r="C47" s="263"/>
      <c r="D47" s="353"/>
      <c r="E47" s="146" t="s">
        <v>230</v>
      </c>
      <c r="F47" s="359" t="s">
        <v>481</v>
      </c>
      <c r="G47" s="257"/>
      <c r="H47" s="360"/>
      <c r="I47" s="328" t="s">
        <v>482</v>
      </c>
      <c r="J47" s="255"/>
      <c r="L47" s="199">
        <v>0</v>
      </c>
      <c r="M47" s="361">
        <v>0</v>
      </c>
      <c r="N47" s="255"/>
      <c r="O47" s="199">
        <v>0</v>
      </c>
      <c r="P47" s="361">
        <v>0</v>
      </c>
      <c r="Q47" s="255"/>
      <c r="R47" s="361">
        <v>0</v>
      </c>
      <c r="S47" s="257"/>
      <c r="T47" s="255"/>
      <c r="U47" s="199">
        <v>0</v>
      </c>
      <c r="V47" s="199">
        <v>20000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  <c r="AE47" s="199">
        <v>20000</v>
      </c>
    </row>
    <row r="48" spans="1:31" ht="14.25">
      <c r="A48" s="332"/>
      <c r="B48" s="357"/>
      <c r="C48" s="259"/>
      <c r="D48" s="260"/>
      <c r="E48" s="338" t="s">
        <v>384</v>
      </c>
      <c r="F48" s="257"/>
      <c r="G48" s="257"/>
      <c r="H48" s="257"/>
      <c r="I48" s="257"/>
      <c r="J48" s="255"/>
      <c r="L48" s="200">
        <v>147879</v>
      </c>
      <c r="M48" s="362">
        <v>0</v>
      </c>
      <c r="N48" s="255"/>
      <c r="O48" s="200">
        <v>96534</v>
      </c>
      <c r="P48" s="362">
        <v>0</v>
      </c>
      <c r="Q48" s="255"/>
      <c r="R48" s="362">
        <v>0</v>
      </c>
      <c r="S48" s="257"/>
      <c r="T48" s="255"/>
      <c r="U48" s="200">
        <v>11260</v>
      </c>
      <c r="V48" s="200">
        <v>445281.9</v>
      </c>
      <c r="W48" s="200">
        <v>0</v>
      </c>
      <c r="X48" s="200">
        <v>0</v>
      </c>
      <c r="Y48" s="200">
        <v>75270</v>
      </c>
      <c r="Z48" s="200">
        <v>0</v>
      </c>
      <c r="AA48" s="200">
        <v>0</v>
      </c>
      <c r="AB48" s="200">
        <v>0</v>
      </c>
      <c r="AC48" s="200">
        <v>0</v>
      </c>
      <c r="AD48" s="200">
        <v>0</v>
      </c>
      <c r="AE48" s="200">
        <v>776224.9</v>
      </c>
    </row>
    <row r="49" spans="1:31" ht="14.25">
      <c r="A49" s="330" t="s">
        <v>230</v>
      </c>
      <c r="B49" s="355" t="s">
        <v>6</v>
      </c>
      <c r="C49" s="358" t="s">
        <v>424</v>
      </c>
      <c r="D49" s="297"/>
      <c r="E49" s="146" t="s">
        <v>230</v>
      </c>
      <c r="F49" s="359" t="s">
        <v>425</v>
      </c>
      <c r="G49" s="257"/>
      <c r="H49" s="360"/>
      <c r="I49" s="328" t="s">
        <v>426</v>
      </c>
      <c r="J49" s="255"/>
      <c r="L49" s="199">
        <v>108088.68</v>
      </c>
      <c r="M49" s="361">
        <v>0</v>
      </c>
      <c r="N49" s="255"/>
      <c r="O49" s="199">
        <v>0</v>
      </c>
      <c r="P49" s="361">
        <v>0</v>
      </c>
      <c r="Q49" s="255"/>
      <c r="R49" s="361">
        <v>0</v>
      </c>
      <c r="S49" s="257"/>
      <c r="T49" s="255"/>
      <c r="U49" s="199">
        <v>11181.99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119270.67</v>
      </c>
    </row>
    <row r="50" spans="1:31" ht="14.25">
      <c r="A50" s="331"/>
      <c r="B50" s="356"/>
      <c r="C50" s="263"/>
      <c r="D50" s="353"/>
      <c r="E50" s="146" t="s">
        <v>230</v>
      </c>
      <c r="F50" s="359" t="s">
        <v>427</v>
      </c>
      <c r="G50" s="257"/>
      <c r="H50" s="360"/>
      <c r="I50" s="328" t="s">
        <v>428</v>
      </c>
      <c r="J50" s="255"/>
      <c r="L50" s="199">
        <v>4180</v>
      </c>
      <c r="M50" s="361">
        <v>0</v>
      </c>
      <c r="N50" s="255"/>
      <c r="O50" s="199">
        <v>0</v>
      </c>
      <c r="P50" s="361">
        <v>0</v>
      </c>
      <c r="Q50" s="255"/>
      <c r="R50" s="361">
        <v>0</v>
      </c>
      <c r="S50" s="257"/>
      <c r="T50" s="255"/>
      <c r="U50" s="199">
        <v>2040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  <c r="AE50" s="199">
        <v>6220</v>
      </c>
    </row>
    <row r="51" spans="1:31" ht="14.25">
      <c r="A51" s="331"/>
      <c r="B51" s="356"/>
      <c r="C51" s="263"/>
      <c r="D51" s="353"/>
      <c r="E51" s="146" t="s">
        <v>230</v>
      </c>
      <c r="F51" s="359" t="s">
        <v>483</v>
      </c>
      <c r="G51" s="257"/>
      <c r="H51" s="360"/>
      <c r="I51" s="328" t="s">
        <v>484</v>
      </c>
      <c r="J51" s="255"/>
      <c r="L51" s="199">
        <v>12950.84</v>
      </c>
      <c r="M51" s="361">
        <v>0</v>
      </c>
      <c r="N51" s="255"/>
      <c r="O51" s="199">
        <v>0</v>
      </c>
      <c r="P51" s="361">
        <v>0</v>
      </c>
      <c r="Q51" s="255"/>
      <c r="R51" s="361">
        <v>0</v>
      </c>
      <c r="S51" s="257"/>
      <c r="T51" s="255"/>
      <c r="U51" s="199">
        <v>5004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  <c r="AE51" s="199">
        <v>17954.84</v>
      </c>
    </row>
    <row r="52" spans="1:31" ht="14.25">
      <c r="A52" s="331"/>
      <c r="B52" s="356"/>
      <c r="C52" s="263"/>
      <c r="D52" s="353"/>
      <c r="E52" s="146" t="s">
        <v>230</v>
      </c>
      <c r="F52" s="359" t="s">
        <v>485</v>
      </c>
      <c r="G52" s="257"/>
      <c r="H52" s="360"/>
      <c r="I52" s="328" t="s">
        <v>486</v>
      </c>
      <c r="J52" s="255"/>
      <c r="L52" s="199">
        <v>20000</v>
      </c>
      <c r="M52" s="361">
        <v>0</v>
      </c>
      <c r="N52" s="255"/>
      <c r="O52" s="199">
        <v>0</v>
      </c>
      <c r="P52" s="361">
        <v>0</v>
      </c>
      <c r="Q52" s="255"/>
      <c r="R52" s="361">
        <v>0</v>
      </c>
      <c r="S52" s="257"/>
      <c r="T52" s="255"/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  <c r="AE52" s="199">
        <v>20000</v>
      </c>
    </row>
    <row r="53" spans="1:31" ht="14.25">
      <c r="A53" s="331"/>
      <c r="B53" s="356"/>
      <c r="C53" s="263"/>
      <c r="D53" s="353"/>
      <c r="E53" s="146" t="s">
        <v>230</v>
      </c>
      <c r="F53" s="359" t="s">
        <v>487</v>
      </c>
      <c r="G53" s="257"/>
      <c r="H53" s="360"/>
      <c r="I53" s="328" t="s">
        <v>488</v>
      </c>
      <c r="J53" s="255"/>
      <c r="L53" s="199">
        <v>53299</v>
      </c>
      <c r="M53" s="361">
        <v>0</v>
      </c>
      <c r="N53" s="255"/>
      <c r="O53" s="199">
        <v>0</v>
      </c>
      <c r="P53" s="361">
        <v>0</v>
      </c>
      <c r="Q53" s="255"/>
      <c r="R53" s="361">
        <v>0</v>
      </c>
      <c r="S53" s="257"/>
      <c r="T53" s="255"/>
      <c r="U53" s="199">
        <v>16012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  <c r="AE53" s="199">
        <v>69311</v>
      </c>
    </row>
    <row r="54" spans="1:31" ht="14.25">
      <c r="A54" s="332"/>
      <c r="B54" s="357"/>
      <c r="C54" s="259"/>
      <c r="D54" s="260"/>
      <c r="E54" s="338" t="s">
        <v>384</v>
      </c>
      <c r="F54" s="257"/>
      <c r="G54" s="257"/>
      <c r="H54" s="257"/>
      <c r="I54" s="257"/>
      <c r="J54" s="255"/>
      <c r="L54" s="200">
        <v>198518.52</v>
      </c>
      <c r="M54" s="362">
        <v>0</v>
      </c>
      <c r="N54" s="255"/>
      <c r="O54" s="200">
        <v>0</v>
      </c>
      <c r="P54" s="362">
        <v>0</v>
      </c>
      <c r="Q54" s="255"/>
      <c r="R54" s="362">
        <v>0</v>
      </c>
      <c r="S54" s="257"/>
      <c r="T54" s="255"/>
      <c r="U54" s="200">
        <v>34237.99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232756.51</v>
      </c>
    </row>
    <row r="55" spans="1:31" ht="14.25">
      <c r="A55" s="330" t="s">
        <v>230</v>
      </c>
      <c r="B55" s="355" t="s">
        <v>39</v>
      </c>
      <c r="C55" s="358" t="s">
        <v>489</v>
      </c>
      <c r="D55" s="297"/>
      <c r="E55" s="146" t="s">
        <v>230</v>
      </c>
      <c r="F55" s="359" t="s">
        <v>490</v>
      </c>
      <c r="G55" s="257"/>
      <c r="H55" s="360"/>
      <c r="I55" s="328" t="s">
        <v>491</v>
      </c>
      <c r="J55" s="255"/>
      <c r="L55" s="199">
        <v>90500</v>
      </c>
      <c r="M55" s="361">
        <v>0</v>
      </c>
      <c r="N55" s="255"/>
      <c r="O55" s="199">
        <v>7500</v>
      </c>
      <c r="P55" s="361">
        <v>0</v>
      </c>
      <c r="Q55" s="255"/>
      <c r="R55" s="361">
        <v>0</v>
      </c>
      <c r="S55" s="257"/>
      <c r="T55" s="255"/>
      <c r="U55" s="199">
        <v>0</v>
      </c>
      <c r="V55" s="199">
        <v>19500</v>
      </c>
      <c r="W55" s="199">
        <v>0</v>
      </c>
      <c r="X55" s="199">
        <v>0</v>
      </c>
      <c r="Y55" s="199">
        <v>27700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  <c r="AE55" s="199">
        <v>145200</v>
      </c>
    </row>
    <row r="56" spans="1:31" ht="14.25">
      <c r="A56" s="331"/>
      <c r="B56" s="356"/>
      <c r="C56" s="263"/>
      <c r="D56" s="353"/>
      <c r="E56" s="146" t="s">
        <v>230</v>
      </c>
      <c r="F56" s="359" t="s">
        <v>492</v>
      </c>
      <c r="G56" s="257"/>
      <c r="H56" s="360"/>
      <c r="I56" s="328" t="s">
        <v>493</v>
      </c>
      <c r="J56" s="255"/>
      <c r="L56" s="199">
        <v>0</v>
      </c>
      <c r="M56" s="361">
        <v>0</v>
      </c>
      <c r="N56" s="255"/>
      <c r="O56" s="199">
        <v>30000</v>
      </c>
      <c r="P56" s="361">
        <v>0</v>
      </c>
      <c r="Q56" s="255"/>
      <c r="R56" s="361">
        <v>0</v>
      </c>
      <c r="S56" s="257"/>
      <c r="T56" s="255"/>
      <c r="U56" s="199">
        <v>0</v>
      </c>
      <c r="V56" s="199">
        <v>2400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  <c r="AE56" s="199">
        <v>32400</v>
      </c>
    </row>
    <row r="57" spans="1:31" ht="14.25">
      <c r="A57" s="331"/>
      <c r="B57" s="356"/>
      <c r="C57" s="263"/>
      <c r="D57" s="353"/>
      <c r="E57" s="146" t="s">
        <v>230</v>
      </c>
      <c r="F57" s="359" t="s">
        <v>254</v>
      </c>
      <c r="G57" s="257"/>
      <c r="H57" s="360"/>
      <c r="I57" s="328" t="s">
        <v>494</v>
      </c>
      <c r="J57" s="255"/>
      <c r="L57" s="199">
        <v>50000</v>
      </c>
      <c r="M57" s="361">
        <v>0</v>
      </c>
      <c r="N57" s="255"/>
      <c r="O57" s="199">
        <v>0</v>
      </c>
      <c r="P57" s="361">
        <v>0</v>
      </c>
      <c r="Q57" s="255"/>
      <c r="R57" s="361">
        <v>0</v>
      </c>
      <c r="S57" s="257"/>
      <c r="T57" s="255"/>
      <c r="U57" s="199">
        <v>79948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  <c r="AE57" s="199">
        <v>129948</v>
      </c>
    </row>
    <row r="58" spans="1:31" ht="14.25">
      <c r="A58" s="332"/>
      <c r="B58" s="357"/>
      <c r="C58" s="259"/>
      <c r="D58" s="260"/>
      <c r="E58" s="338" t="s">
        <v>384</v>
      </c>
      <c r="F58" s="257"/>
      <c r="G58" s="257"/>
      <c r="H58" s="257"/>
      <c r="I58" s="257"/>
      <c r="J58" s="255"/>
      <c r="L58" s="200">
        <v>140500</v>
      </c>
      <c r="M58" s="362">
        <v>0</v>
      </c>
      <c r="N58" s="255"/>
      <c r="O58" s="200">
        <v>37500</v>
      </c>
      <c r="P58" s="362">
        <v>0</v>
      </c>
      <c r="Q58" s="255"/>
      <c r="R58" s="362">
        <v>0</v>
      </c>
      <c r="S58" s="257"/>
      <c r="T58" s="255"/>
      <c r="U58" s="200">
        <v>79948</v>
      </c>
      <c r="V58" s="200">
        <v>21900</v>
      </c>
      <c r="W58" s="200">
        <v>0</v>
      </c>
      <c r="X58" s="200">
        <v>0</v>
      </c>
      <c r="Y58" s="200">
        <v>27700</v>
      </c>
      <c r="Z58" s="200">
        <v>0</v>
      </c>
      <c r="AA58" s="200">
        <v>0</v>
      </c>
      <c r="AB58" s="200">
        <v>0</v>
      </c>
      <c r="AC58" s="200">
        <v>0</v>
      </c>
      <c r="AD58" s="200">
        <v>0</v>
      </c>
      <c r="AE58" s="200">
        <v>307548</v>
      </c>
    </row>
    <row r="59" spans="1:31" ht="14.25">
      <c r="A59" s="330" t="s">
        <v>230</v>
      </c>
      <c r="B59" s="355" t="s">
        <v>21</v>
      </c>
      <c r="C59" s="358" t="s">
        <v>495</v>
      </c>
      <c r="D59" s="297"/>
      <c r="E59" s="146" t="s">
        <v>230</v>
      </c>
      <c r="F59" s="359" t="s">
        <v>498</v>
      </c>
      <c r="G59" s="257"/>
      <c r="H59" s="360"/>
      <c r="I59" s="328" t="s">
        <v>499</v>
      </c>
      <c r="J59" s="255"/>
      <c r="L59" s="199">
        <v>13000</v>
      </c>
      <c r="M59" s="361">
        <v>0</v>
      </c>
      <c r="N59" s="255"/>
      <c r="O59" s="199">
        <v>0</v>
      </c>
      <c r="P59" s="361">
        <v>0</v>
      </c>
      <c r="Q59" s="255"/>
      <c r="R59" s="361">
        <v>0</v>
      </c>
      <c r="S59" s="257"/>
      <c r="T59" s="255"/>
      <c r="U59" s="199">
        <v>631840</v>
      </c>
      <c r="V59" s="199">
        <v>0</v>
      </c>
      <c r="W59" s="199">
        <v>0</v>
      </c>
      <c r="X59" s="199">
        <v>0</v>
      </c>
      <c r="Y59" s="199">
        <v>199284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  <c r="AE59" s="199">
        <v>844124</v>
      </c>
    </row>
    <row r="60" spans="1:31" ht="14.25">
      <c r="A60" s="331"/>
      <c r="B60" s="356"/>
      <c r="C60" s="263"/>
      <c r="D60" s="353"/>
      <c r="E60" s="146" t="s">
        <v>230</v>
      </c>
      <c r="F60" s="359" t="s">
        <v>616</v>
      </c>
      <c r="G60" s="257"/>
      <c r="H60" s="360"/>
      <c r="I60" s="328" t="s">
        <v>617</v>
      </c>
      <c r="J60" s="255"/>
      <c r="L60" s="199">
        <v>0</v>
      </c>
      <c r="M60" s="361">
        <v>0</v>
      </c>
      <c r="N60" s="255"/>
      <c r="O60" s="199">
        <v>0</v>
      </c>
      <c r="P60" s="361">
        <v>0</v>
      </c>
      <c r="Q60" s="255"/>
      <c r="R60" s="361">
        <v>0</v>
      </c>
      <c r="S60" s="257"/>
      <c r="T60" s="255"/>
      <c r="U60" s="199">
        <v>0</v>
      </c>
      <c r="V60" s="199">
        <v>0</v>
      </c>
      <c r="W60" s="199">
        <v>0</v>
      </c>
      <c r="X60" s="199">
        <v>240000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  <c r="AE60" s="199">
        <v>240000</v>
      </c>
    </row>
    <row r="61" spans="1:31" ht="14.25">
      <c r="A61" s="332"/>
      <c r="B61" s="357"/>
      <c r="C61" s="259"/>
      <c r="D61" s="260"/>
      <c r="E61" s="338" t="s">
        <v>384</v>
      </c>
      <c r="F61" s="257"/>
      <c r="G61" s="257"/>
      <c r="H61" s="257"/>
      <c r="I61" s="257"/>
      <c r="J61" s="255"/>
      <c r="L61" s="200">
        <v>13000</v>
      </c>
      <c r="M61" s="362">
        <v>0</v>
      </c>
      <c r="N61" s="255"/>
      <c r="O61" s="200">
        <v>0</v>
      </c>
      <c r="P61" s="362">
        <v>0</v>
      </c>
      <c r="Q61" s="255"/>
      <c r="R61" s="362">
        <v>0</v>
      </c>
      <c r="S61" s="257"/>
      <c r="T61" s="255"/>
      <c r="U61" s="200">
        <v>631840</v>
      </c>
      <c r="V61" s="200">
        <v>0</v>
      </c>
      <c r="W61" s="200">
        <v>0</v>
      </c>
      <c r="X61" s="200">
        <v>240000</v>
      </c>
      <c r="Y61" s="200">
        <v>199284</v>
      </c>
      <c r="Z61" s="200">
        <v>0</v>
      </c>
      <c r="AA61" s="200">
        <v>0</v>
      </c>
      <c r="AB61" s="200">
        <v>0</v>
      </c>
      <c r="AC61" s="200">
        <v>0</v>
      </c>
      <c r="AD61" s="200">
        <v>0</v>
      </c>
      <c r="AE61" s="200">
        <v>1084124</v>
      </c>
    </row>
    <row r="62" spans="1:31" ht="14.25">
      <c r="A62" s="330" t="s">
        <v>230</v>
      </c>
      <c r="B62" s="355" t="s">
        <v>40</v>
      </c>
      <c r="C62" s="358" t="s">
        <v>500</v>
      </c>
      <c r="D62" s="297"/>
      <c r="E62" s="146" t="s">
        <v>230</v>
      </c>
      <c r="F62" s="359" t="s">
        <v>501</v>
      </c>
      <c r="G62" s="257"/>
      <c r="H62" s="360"/>
      <c r="I62" s="328" t="s">
        <v>502</v>
      </c>
      <c r="J62" s="255"/>
      <c r="L62" s="199">
        <v>0</v>
      </c>
      <c r="M62" s="361">
        <v>0</v>
      </c>
      <c r="N62" s="255"/>
      <c r="O62" s="199">
        <v>0</v>
      </c>
      <c r="P62" s="361">
        <v>0</v>
      </c>
      <c r="Q62" s="255"/>
      <c r="R62" s="361">
        <v>0</v>
      </c>
      <c r="S62" s="257"/>
      <c r="T62" s="255"/>
      <c r="U62" s="199">
        <v>0</v>
      </c>
      <c r="V62" s="199">
        <v>30000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  <c r="AE62" s="199">
        <v>30000</v>
      </c>
    </row>
    <row r="63" spans="1:31" ht="14.25">
      <c r="A63" s="331"/>
      <c r="B63" s="356"/>
      <c r="C63" s="263"/>
      <c r="D63" s="353"/>
      <c r="E63" s="146" t="s">
        <v>230</v>
      </c>
      <c r="F63" s="359" t="s">
        <v>503</v>
      </c>
      <c r="G63" s="257"/>
      <c r="H63" s="360"/>
      <c r="I63" s="328" t="s">
        <v>504</v>
      </c>
      <c r="J63" s="255"/>
      <c r="L63" s="199">
        <v>0</v>
      </c>
      <c r="M63" s="361">
        <v>0</v>
      </c>
      <c r="N63" s="255"/>
      <c r="O63" s="199">
        <v>0</v>
      </c>
      <c r="P63" s="361">
        <v>0</v>
      </c>
      <c r="Q63" s="255"/>
      <c r="R63" s="361">
        <v>0</v>
      </c>
      <c r="S63" s="257"/>
      <c r="T63" s="255"/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704000</v>
      </c>
      <c r="AD63" s="199">
        <v>0</v>
      </c>
      <c r="AE63" s="199">
        <v>704000</v>
      </c>
    </row>
    <row r="64" spans="1:31" ht="14.25">
      <c r="A64" s="331"/>
      <c r="B64" s="356"/>
      <c r="C64" s="263"/>
      <c r="D64" s="353"/>
      <c r="E64" s="146" t="s">
        <v>230</v>
      </c>
      <c r="F64" s="359" t="s">
        <v>505</v>
      </c>
      <c r="G64" s="257"/>
      <c r="H64" s="360"/>
      <c r="I64" s="328" t="s">
        <v>506</v>
      </c>
      <c r="J64" s="255"/>
      <c r="L64" s="199">
        <v>0</v>
      </c>
      <c r="M64" s="361">
        <v>0</v>
      </c>
      <c r="N64" s="255"/>
      <c r="O64" s="199">
        <v>0</v>
      </c>
      <c r="P64" s="361">
        <v>0</v>
      </c>
      <c r="Q64" s="255"/>
      <c r="R64" s="361">
        <v>0</v>
      </c>
      <c r="S64" s="257"/>
      <c r="T64" s="255"/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2507000</v>
      </c>
      <c r="AD64" s="199">
        <v>0</v>
      </c>
      <c r="AE64" s="199">
        <v>2507000</v>
      </c>
    </row>
    <row r="65" spans="1:31" ht="14.25">
      <c r="A65" s="332"/>
      <c r="B65" s="357"/>
      <c r="C65" s="259"/>
      <c r="D65" s="260"/>
      <c r="E65" s="338" t="s">
        <v>384</v>
      </c>
      <c r="F65" s="257"/>
      <c r="G65" s="257"/>
      <c r="H65" s="257"/>
      <c r="I65" s="257"/>
      <c r="J65" s="255"/>
      <c r="L65" s="200">
        <v>0</v>
      </c>
      <c r="M65" s="362">
        <v>0</v>
      </c>
      <c r="N65" s="255"/>
      <c r="O65" s="200">
        <v>0</v>
      </c>
      <c r="P65" s="362">
        <v>0</v>
      </c>
      <c r="Q65" s="255"/>
      <c r="R65" s="362">
        <v>0</v>
      </c>
      <c r="S65" s="257"/>
      <c r="T65" s="255"/>
      <c r="U65" s="200">
        <v>0</v>
      </c>
      <c r="V65" s="200">
        <v>30000</v>
      </c>
      <c r="W65" s="200">
        <v>0</v>
      </c>
      <c r="X65" s="200">
        <v>0</v>
      </c>
      <c r="Y65" s="200">
        <v>0</v>
      </c>
      <c r="Z65" s="200">
        <v>0</v>
      </c>
      <c r="AA65" s="200">
        <v>0</v>
      </c>
      <c r="AB65" s="200">
        <v>0</v>
      </c>
      <c r="AC65" s="200">
        <v>3211000</v>
      </c>
      <c r="AD65" s="200">
        <v>0</v>
      </c>
      <c r="AE65" s="200">
        <v>3241000</v>
      </c>
    </row>
    <row r="66" spans="1:31" ht="14.25">
      <c r="A66" s="330" t="s">
        <v>230</v>
      </c>
      <c r="B66" s="355" t="s">
        <v>20</v>
      </c>
      <c r="C66" s="358" t="s">
        <v>374</v>
      </c>
      <c r="D66" s="297"/>
      <c r="E66" s="146" t="s">
        <v>230</v>
      </c>
      <c r="F66" s="359" t="s">
        <v>375</v>
      </c>
      <c r="G66" s="257"/>
      <c r="H66" s="360"/>
      <c r="I66" s="328" t="s">
        <v>376</v>
      </c>
      <c r="J66" s="255"/>
      <c r="L66" s="199">
        <v>0</v>
      </c>
      <c r="M66" s="361">
        <v>0</v>
      </c>
      <c r="N66" s="255"/>
      <c r="O66" s="199">
        <v>0</v>
      </c>
      <c r="P66" s="361">
        <v>0</v>
      </c>
      <c r="Q66" s="255"/>
      <c r="R66" s="361">
        <v>0</v>
      </c>
      <c r="S66" s="257"/>
      <c r="T66" s="255"/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30521.92</v>
      </c>
      <c r="AE66" s="199">
        <v>30521.92</v>
      </c>
    </row>
    <row r="67" spans="1:31" ht="14.25">
      <c r="A67" s="331"/>
      <c r="B67" s="356"/>
      <c r="C67" s="263"/>
      <c r="D67" s="353"/>
      <c r="E67" s="146" t="s">
        <v>230</v>
      </c>
      <c r="F67" s="359" t="s">
        <v>378</v>
      </c>
      <c r="G67" s="257"/>
      <c r="H67" s="360"/>
      <c r="I67" s="328" t="s">
        <v>379</v>
      </c>
      <c r="J67" s="255"/>
      <c r="L67" s="199">
        <v>0</v>
      </c>
      <c r="M67" s="361">
        <v>0</v>
      </c>
      <c r="N67" s="255"/>
      <c r="O67" s="199">
        <v>0</v>
      </c>
      <c r="P67" s="361">
        <v>0</v>
      </c>
      <c r="Q67" s="255"/>
      <c r="R67" s="361">
        <v>0</v>
      </c>
      <c r="S67" s="257"/>
      <c r="T67" s="255"/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2727200</v>
      </c>
      <c r="AE67" s="199">
        <v>2727200</v>
      </c>
    </row>
    <row r="68" spans="1:31" ht="14.25">
      <c r="A68" s="331"/>
      <c r="B68" s="356"/>
      <c r="C68" s="263"/>
      <c r="D68" s="353"/>
      <c r="E68" s="146" t="s">
        <v>230</v>
      </c>
      <c r="F68" s="359" t="s">
        <v>380</v>
      </c>
      <c r="G68" s="257"/>
      <c r="H68" s="360"/>
      <c r="I68" s="328" t="s">
        <v>381</v>
      </c>
      <c r="J68" s="255"/>
      <c r="L68" s="199">
        <v>0</v>
      </c>
      <c r="M68" s="361">
        <v>0</v>
      </c>
      <c r="N68" s="255"/>
      <c r="O68" s="199">
        <v>0</v>
      </c>
      <c r="P68" s="361">
        <v>0</v>
      </c>
      <c r="Q68" s="255"/>
      <c r="R68" s="361">
        <v>0</v>
      </c>
      <c r="S68" s="257"/>
      <c r="T68" s="255"/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699200</v>
      </c>
      <c r="AE68" s="199">
        <v>699200</v>
      </c>
    </row>
    <row r="69" spans="1:31" ht="14.25">
      <c r="A69" s="331"/>
      <c r="B69" s="356"/>
      <c r="C69" s="263"/>
      <c r="D69" s="353"/>
      <c r="E69" s="146" t="s">
        <v>230</v>
      </c>
      <c r="F69" s="359" t="s">
        <v>382</v>
      </c>
      <c r="G69" s="257"/>
      <c r="H69" s="360"/>
      <c r="I69" s="328" t="s">
        <v>383</v>
      </c>
      <c r="J69" s="255"/>
      <c r="L69" s="199">
        <v>0</v>
      </c>
      <c r="M69" s="361">
        <v>0</v>
      </c>
      <c r="N69" s="255"/>
      <c r="O69" s="199">
        <v>0</v>
      </c>
      <c r="P69" s="361">
        <v>0</v>
      </c>
      <c r="Q69" s="255"/>
      <c r="R69" s="361">
        <v>0</v>
      </c>
      <c r="S69" s="257"/>
      <c r="T69" s="255"/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6000</v>
      </c>
      <c r="AE69" s="199">
        <v>6000</v>
      </c>
    </row>
    <row r="70" spans="1:31" ht="14.25">
      <c r="A70" s="331"/>
      <c r="B70" s="356"/>
      <c r="C70" s="263"/>
      <c r="D70" s="353"/>
      <c r="E70" s="146" t="s">
        <v>230</v>
      </c>
      <c r="F70" s="359" t="s">
        <v>507</v>
      </c>
      <c r="G70" s="257"/>
      <c r="H70" s="360"/>
      <c r="I70" s="328" t="s">
        <v>508</v>
      </c>
      <c r="J70" s="255"/>
      <c r="L70" s="199">
        <v>0</v>
      </c>
      <c r="M70" s="361">
        <v>0</v>
      </c>
      <c r="N70" s="255"/>
      <c r="O70" s="199">
        <v>0</v>
      </c>
      <c r="P70" s="361">
        <v>0</v>
      </c>
      <c r="Q70" s="255"/>
      <c r="R70" s="361">
        <v>0</v>
      </c>
      <c r="S70" s="257"/>
      <c r="T70" s="255"/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197910</v>
      </c>
      <c r="AE70" s="199">
        <v>197910</v>
      </c>
    </row>
    <row r="71" spans="1:31" ht="14.25">
      <c r="A71" s="331"/>
      <c r="B71" s="356"/>
      <c r="C71" s="263"/>
      <c r="D71" s="353"/>
      <c r="E71" s="146" t="s">
        <v>230</v>
      </c>
      <c r="F71" s="359" t="s">
        <v>509</v>
      </c>
      <c r="G71" s="257"/>
      <c r="H71" s="360"/>
      <c r="I71" s="328" t="s">
        <v>510</v>
      </c>
      <c r="J71" s="255"/>
      <c r="L71" s="199">
        <v>0</v>
      </c>
      <c r="M71" s="361">
        <v>0</v>
      </c>
      <c r="N71" s="255"/>
      <c r="O71" s="199">
        <v>0</v>
      </c>
      <c r="P71" s="361">
        <v>0</v>
      </c>
      <c r="Q71" s="255"/>
      <c r="R71" s="361">
        <v>0</v>
      </c>
      <c r="S71" s="257"/>
      <c r="T71" s="255"/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2</v>
      </c>
      <c r="AE71" s="199">
        <v>2</v>
      </c>
    </row>
    <row r="72" spans="1:31" ht="14.25">
      <c r="A72" s="332"/>
      <c r="B72" s="357"/>
      <c r="C72" s="259"/>
      <c r="D72" s="260"/>
      <c r="E72" s="338" t="s">
        <v>384</v>
      </c>
      <c r="F72" s="257"/>
      <c r="G72" s="257"/>
      <c r="H72" s="257"/>
      <c r="I72" s="257"/>
      <c r="J72" s="255"/>
      <c r="L72" s="200">
        <v>0</v>
      </c>
      <c r="M72" s="362">
        <v>0</v>
      </c>
      <c r="N72" s="255"/>
      <c r="O72" s="200">
        <v>0</v>
      </c>
      <c r="P72" s="362">
        <v>0</v>
      </c>
      <c r="Q72" s="255"/>
      <c r="R72" s="362">
        <v>0</v>
      </c>
      <c r="S72" s="257"/>
      <c r="T72" s="255"/>
      <c r="U72" s="200">
        <v>0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  <c r="AC72" s="200">
        <v>0</v>
      </c>
      <c r="AD72" s="200">
        <v>3660833.92</v>
      </c>
      <c r="AE72" s="200">
        <v>3660833.92</v>
      </c>
    </row>
    <row r="73" spans="1:31" ht="14.25">
      <c r="A73" s="364" t="s">
        <v>429</v>
      </c>
      <c r="B73" s="257"/>
      <c r="C73" s="257"/>
      <c r="D73" s="257"/>
      <c r="E73" s="257"/>
      <c r="F73" s="257"/>
      <c r="G73" s="257"/>
      <c r="H73" s="257"/>
      <c r="I73" s="257"/>
      <c r="J73" s="255"/>
      <c r="L73" s="202">
        <v>3262981.89</v>
      </c>
      <c r="M73" s="363">
        <v>2000</v>
      </c>
      <c r="N73" s="255"/>
      <c r="O73" s="202">
        <v>1214134</v>
      </c>
      <c r="P73" s="363">
        <v>9500</v>
      </c>
      <c r="Q73" s="255"/>
      <c r="R73" s="363">
        <v>100000</v>
      </c>
      <c r="S73" s="257"/>
      <c r="T73" s="255"/>
      <c r="U73" s="202">
        <v>1651237.99</v>
      </c>
      <c r="V73" s="202">
        <v>639682.9</v>
      </c>
      <c r="W73" s="202">
        <v>295500</v>
      </c>
      <c r="X73" s="202">
        <v>302975</v>
      </c>
      <c r="Y73" s="202">
        <v>955844</v>
      </c>
      <c r="Z73" s="202">
        <v>78700</v>
      </c>
      <c r="AA73" s="202">
        <v>377</v>
      </c>
      <c r="AB73" s="202">
        <v>152200</v>
      </c>
      <c r="AC73" s="202">
        <v>3211000</v>
      </c>
      <c r="AD73" s="202">
        <v>3660833.92</v>
      </c>
      <c r="AE73" s="202">
        <v>15536966.7</v>
      </c>
    </row>
    <row r="74" ht="409.5" customHeight="1" hidden="1"/>
  </sheetData>
  <sheetProtection/>
  <mergeCells count="356">
    <mergeCell ref="I35:J35"/>
    <mergeCell ref="M35:N35"/>
    <mergeCell ref="P35:Q35"/>
    <mergeCell ref="R35:T35"/>
    <mergeCell ref="E36:J36"/>
    <mergeCell ref="M36:N36"/>
    <mergeCell ref="P36:Q36"/>
    <mergeCell ref="R36:T36"/>
    <mergeCell ref="A20:A26"/>
    <mergeCell ref="B20:B26"/>
    <mergeCell ref="F22:H22"/>
    <mergeCell ref="A32:A36"/>
    <mergeCell ref="B32:B36"/>
    <mergeCell ref="C32:D36"/>
    <mergeCell ref="F34:H34"/>
    <mergeCell ref="F35:H35"/>
    <mergeCell ref="A27:A31"/>
    <mergeCell ref="B27:B31"/>
    <mergeCell ref="AD9:AD10"/>
    <mergeCell ref="A10:C11"/>
    <mergeCell ref="A13:A19"/>
    <mergeCell ref="B13:B19"/>
    <mergeCell ref="C13:D19"/>
    <mergeCell ref="F16:H16"/>
    <mergeCell ref="I16:J16"/>
    <mergeCell ref="M19:N19"/>
    <mergeCell ref="U9:U10"/>
    <mergeCell ref="E31:J31"/>
    <mergeCell ref="AA9:AA10"/>
    <mergeCell ref="AB9:AB10"/>
    <mergeCell ref="M9:N10"/>
    <mergeCell ref="O9:O10"/>
    <mergeCell ref="P9:Q10"/>
    <mergeCell ref="R9:T10"/>
    <mergeCell ref="W9:W10"/>
    <mergeCell ref="Y9:Y10"/>
    <mergeCell ref="Z9:Z10"/>
    <mergeCell ref="AA6:AB7"/>
    <mergeCell ref="AC6:AC7"/>
    <mergeCell ref="AD6:AD7"/>
    <mergeCell ref="W6:X7"/>
    <mergeCell ref="Y6:Y7"/>
    <mergeCell ref="Z6:Z7"/>
    <mergeCell ref="AC9:AC10"/>
    <mergeCell ref="AE6:AE11"/>
    <mergeCell ref="L8:O8"/>
    <mergeCell ref="P8:T8"/>
    <mergeCell ref="U8:V8"/>
    <mergeCell ref="W8:X8"/>
    <mergeCell ref="AA8:AB8"/>
    <mergeCell ref="X9:X10"/>
    <mergeCell ref="L6:O7"/>
    <mergeCell ref="P6:T7"/>
    <mergeCell ref="U6:V7"/>
    <mergeCell ref="A73:J73"/>
    <mergeCell ref="P64:Q64"/>
    <mergeCell ref="R64:T64"/>
    <mergeCell ref="E65:J65"/>
    <mergeCell ref="A66:A72"/>
    <mergeCell ref="B66:B72"/>
    <mergeCell ref="C66:D72"/>
    <mergeCell ref="I63:J63"/>
    <mergeCell ref="M63:N63"/>
    <mergeCell ref="P63:Q63"/>
    <mergeCell ref="R63:T63"/>
    <mergeCell ref="R72:T72"/>
    <mergeCell ref="A1:T1"/>
    <mergeCell ref="A2:T2"/>
    <mergeCell ref="A3:T3"/>
    <mergeCell ref="C27:D31"/>
    <mergeCell ref="F29:H29"/>
    <mergeCell ref="A62:A65"/>
    <mergeCell ref="B62:B65"/>
    <mergeCell ref="C62:D65"/>
    <mergeCell ref="F62:H62"/>
    <mergeCell ref="I62:J62"/>
    <mergeCell ref="M62:N62"/>
    <mergeCell ref="F64:H64"/>
    <mergeCell ref="I64:J64"/>
    <mergeCell ref="M64:N64"/>
    <mergeCell ref="F63:H63"/>
    <mergeCell ref="P29:Q29"/>
    <mergeCell ref="R29:T29"/>
    <mergeCell ref="F27:H27"/>
    <mergeCell ref="I27:J27"/>
    <mergeCell ref="F28:H28"/>
    <mergeCell ref="I28:J28"/>
    <mergeCell ref="I29:J29"/>
    <mergeCell ref="F21:H21"/>
    <mergeCell ref="I21:J21"/>
    <mergeCell ref="I20:J20"/>
    <mergeCell ref="C20:D26"/>
    <mergeCell ref="F24:H24"/>
    <mergeCell ref="I24:J24"/>
    <mergeCell ref="E26:J26"/>
    <mergeCell ref="F20:H20"/>
    <mergeCell ref="R18:T18"/>
    <mergeCell ref="M14:N14"/>
    <mergeCell ref="L9:L10"/>
    <mergeCell ref="V9:V10"/>
    <mergeCell ref="P14:Q14"/>
    <mergeCell ref="R14:T14"/>
    <mergeCell ref="M15:N15"/>
    <mergeCell ref="P15:Q15"/>
    <mergeCell ref="M72:N72"/>
    <mergeCell ref="R58:T58"/>
    <mergeCell ref="P72:Q72"/>
    <mergeCell ref="F71:H71"/>
    <mergeCell ref="I71:J71"/>
    <mergeCell ref="M71:N71"/>
    <mergeCell ref="F68:H68"/>
    <mergeCell ref="I68:J68"/>
    <mergeCell ref="E72:J72"/>
    <mergeCell ref="R62:T62"/>
    <mergeCell ref="F67:H67"/>
    <mergeCell ref="R69:T69"/>
    <mergeCell ref="R66:T66"/>
    <mergeCell ref="M68:N68"/>
    <mergeCell ref="I69:J69"/>
    <mergeCell ref="F70:H70"/>
    <mergeCell ref="I70:J70"/>
    <mergeCell ref="M70:N70"/>
    <mergeCell ref="P70:Q70"/>
    <mergeCell ref="P68:Q68"/>
    <mergeCell ref="P69:Q69"/>
    <mergeCell ref="R65:T65"/>
    <mergeCell ref="P67:Q67"/>
    <mergeCell ref="R67:T67"/>
    <mergeCell ref="R68:T68"/>
    <mergeCell ref="R26:T26"/>
    <mergeCell ref="R70:T70"/>
    <mergeCell ref="R71:T71"/>
    <mergeCell ref="P65:Q65"/>
    <mergeCell ref="M60:N60"/>
    <mergeCell ref="M58:N58"/>
    <mergeCell ref="M66:N66"/>
    <mergeCell ref="P66:Q66"/>
    <mergeCell ref="P58:Q58"/>
    <mergeCell ref="P62:Q62"/>
    <mergeCell ref="M23:N23"/>
    <mergeCell ref="P23:Q23"/>
    <mergeCell ref="R23:T23"/>
    <mergeCell ref="R50:T50"/>
    <mergeCell ref="M55:N55"/>
    <mergeCell ref="M24:N24"/>
    <mergeCell ref="M42:N42"/>
    <mergeCell ref="M40:N40"/>
    <mergeCell ref="M38:N38"/>
    <mergeCell ref="P25:Q25"/>
    <mergeCell ref="R61:T61"/>
    <mergeCell ref="M65:N65"/>
    <mergeCell ref="P71:Q71"/>
    <mergeCell ref="R57:T57"/>
    <mergeCell ref="P24:Q24"/>
    <mergeCell ref="R24:T24"/>
    <mergeCell ref="R25:T25"/>
    <mergeCell ref="M25:N25"/>
    <mergeCell ref="M26:N26"/>
    <mergeCell ref="P26:Q26"/>
    <mergeCell ref="R56:T56"/>
    <mergeCell ref="M57:N57"/>
    <mergeCell ref="P57:Q57"/>
    <mergeCell ref="M73:N73"/>
    <mergeCell ref="P73:Q73"/>
    <mergeCell ref="R73:T73"/>
    <mergeCell ref="P60:Q60"/>
    <mergeCell ref="R60:T60"/>
    <mergeCell ref="M61:N61"/>
    <mergeCell ref="P61:Q61"/>
    <mergeCell ref="M54:N54"/>
    <mergeCell ref="P54:Q54"/>
    <mergeCell ref="R54:T54"/>
    <mergeCell ref="P55:Q55"/>
    <mergeCell ref="R55:T55"/>
    <mergeCell ref="M59:N59"/>
    <mergeCell ref="P59:Q59"/>
    <mergeCell ref="R59:T59"/>
    <mergeCell ref="M56:N56"/>
    <mergeCell ref="P56:Q56"/>
    <mergeCell ref="R52:T52"/>
    <mergeCell ref="M53:N53"/>
    <mergeCell ref="M52:N52"/>
    <mergeCell ref="P52:Q52"/>
    <mergeCell ref="P51:Q51"/>
    <mergeCell ref="R49:T49"/>
    <mergeCell ref="M50:N50"/>
    <mergeCell ref="P50:Q50"/>
    <mergeCell ref="P53:Q53"/>
    <mergeCell ref="R53:T53"/>
    <mergeCell ref="M44:N44"/>
    <mergeCell ref="P44:Q44"/>
    <mergeCell ref="R44:T44"/>
    <mergeCell ref="M45:N45"/>
    <mergeCell ref="P45:Q45"/>
    <mergeCell ref="R46:T46"/>
    <mergeCell ref="R48:T48"/>
    <mergeCell ref="M48:N48"/>
    <mergeCell ref="P48:Q48"/>
    <mergeCell ref="M47:N47"/>
    <mergeCell ref="M49:N49"/>
    <mergeCell ref="R51:T51"/>
    <mergeCell ref="P47:Q47"/>
    <mergeCell ref="R47:T47"/>
    <mergeCell ref="M51:N51"/>
    <mergeCell ref="P49:Q49"/>
    <mergeCell ref="R45:T45"/>
    <mergeCell ref="M46:N46"/>
    <mergeCell ref="P46:Q46"/>
    <mergeCell ref="P42:Q42"/>
    <mergeCell ref="R42:T42"/>
    <mergeCell ref="F43:H43"/>
    <mergeCell ref="I43:J43"/>
    <mergeCell ref="M43:N43"/>
    <mergeCell ref="P43:Q43"/>
    <mergeCell ref="R43:T43"/>
    <mergeCell ref="P40:Q40"/>
    <mergeCell ref="R40:T40"/>
    <mergeCell ref="F41:H41"/>
    <mergeCell ref="I41:J41"/>
    <mergeCell ref="M41:N41"/>
    <mergeCell ref="P41:Q41"/>
    <mergeCell ref="R41:T41"/>
    <mergeCell ref="F40:H40"/>
    <mergeCell ref="I40:J40"/>
    <mergeCell ref="I34:J34"/>
    <mergeCell ref="P38:Q38"/>
    <mergeCell ref="R38:T38"/>
    <mergeCell ref="F39:H39"/>
    <mergeCell ref="I39:J39"/>
    <mergeCell ref="M39:N39"/>
    <mergeCell ref="P39:Q39"/>
    <mergeCell ref="R39:T39"/>
    <mergeCell ref="F38:H38"/>
    <mergeCell ref="I38:J38"/>
    <mergeCell ref="M30:N30"/>
    <mergeCell ref="P30:Q30"/>
    <mergeCell ref="R30:T30"/>
    <mergeCell ref="M27:N27"/>
    <mergeCell ref="P27:Q27"/>
    <mergeCell ref="R27:T27"/>
    <mergeCell ref="M28:N28"/>
    <mergeCell ref="P28:Q28"/>
    <mergeCell ref="R28:T28"/>
    <mergeCell ref="M29:N29"/>
    <mergeCell ref="M20:N20"/>
    <mergeCell ref="P20:Q20"/>
    <mergeCell ref="R20:T20"/>
    <mergeCell ref="P22:Q22"/>
    <mergeCell ref="R21:T21"/>
    <mergeCell ref="M21:N21"/>
    <mergeCell ref="P21:Q21"/>
    <mergeCell ref="M22:N22"/>
    <mergeCell ref="R22:T22"/>
    <mergeCell ref="P19:Q19"/>
    <mergeCell ref="R19:T19"/>
    <mergeCell ref="M16:N16"/>
    <mergeCell ref="P16:Q16"/>
    <mergeCell ref="R16:T16"/>
    <mergeCell ref="M17:N17"/>
    <mergeCell ref="P17:Q17"/>
    <mergeCell ref="R17:T17"/>
    <mergeCell ref="M18:N18"/>
    <mergeCell ref="P18:Q18"/>
    <mergeCell ref="R15:T15"/>
    <mergeCell ref="M13:N13"/>
    <mergeCell ref="P13:Q13"/>
    <mergeCell ref="R13:T13"/>
    <mergeCell ref="M11:N11"/>
    <mergeCell ref="P11:Q11"/>
    <mergeCell ref="R11:T11"/>
    <mergeCell ref="F30:H30"/>
    <mergeCell ref="I30:J30"/>
    <mergeCell ref="P31:Q31"/>
    <mergeCell ref="I32:J32"/>
    <mergeCell ref="F18:H18"/>
    <mergeCell ref="F14:H14"/>
    <mergeCell ref="I14:J14"/>
    <mergeCell ref="I18:J18"/>
    <mergeCell ref="F15:H15"/>
    <mergeCell ref="F17:H17"/>
    <mergeCell ref="F33:H33"/>
    <mergeCell ref="F51:H51"/>
    <mergeCell ref="I51:J51"/>
    <mergeCell ref="F42:H42"/>
    <mergeCell ref="F50:H50"/>
    <mergeCell ref="P33:Q33"/>
    <mergeCell ref="M34:N34"/>
    <mergeCell ref="I42:J42"/>
    <mergeCell ref="I33:J33"/>
    <mergeCell ref="M33:N33"/>
    <mergeCell ref="R31:T31"/>
    <mergeCell ref="M32:N32"/>
    <mergeCell ref="P32:Q32"/>
    <mergeCell ref="R32:T32"/>
    <mergeCell ref="R33:T33"/>
    <mergeCell ref="P34:Q34"/>
    <mergeCell ref="R34:T34"/>
    <mergeCell ref="F69:H69"/>
    <mergeCell ref="F60:H60"/>
    <mergeCell ref="C55:D58"/>
    <mergeCell ref="F56:H56"/>
    <mergeCell ref="M31:N31"/>
    <mergeCell ref="F32:H32"/>
    <mergeCell ref="F45:H45"/>
    <mergeCell ref="I47:J47"/>
    <mergeCell ref="F55:H55"/>
    <mergeCell ref="F57:H57"/>
    <mergeCell ref="M69:N69"/>
    <mergeCell ref="F66:H66"/>
    <mergeCell ref="I66:J66"/>
    <mergeCell ref="M67:N67"/>
    <mergeCell ref="E61:J61"/>
    <mergeCell ref="I44:J44"/>
    <mergeCell ref="F59:H59"/>
    <mergeCell ref="F49:H49"/>
    <mergeCell ref="I67:J67"/>
    <mergeCell ref="I59:J59"/>
    <mergeCell ref="F13:H13"/>
    <mergeCell ref="I13:J13"/>
    <mergeCell ref="F25:H25"/>
    <mergeCell ref="I25:J25"/>
    <mergeCell ref="F23:H23"/>
    <mergeCell ref="I23:J23"/>
    <mergeCell ref="E19:J19"/>
    <mergeCell ref="I15:J15"/>
    <mergeCell ref="I17:J17"/>
    <mergeCell ref="I22:J22"/>
    <mergeCell ref="A38:A48"/>
    <mergeCell ref="B38:B48"/>
    <mergeCell ref="C38:D48"/>
    <mergeCell ref="F46:H46"/>
    <mergeCell ref="I46:J46"/>
    <mergeCell ref="E48:J48"/>
    <mergeCell ref="I45:J45"/>
    <mergeCell ref="F44:H44"/>
    <mergeCell ref="F47:H47"/>
    <mergeCell ref="A49:A54"/>
    <mergeCell ref="B49:B54"/>
    <mergeCell ref="C49:D54"/>
    <mergeCell ref="F52:H52"/>
    <mergeCell ref="I52:J52"/>
    <mergeCell ref="E54:J54"/>
    <mergeCell ref="I49:J49"/>
    <mergeCell ref="F53:H53"/>
    <mergeCell ref="I53:J53"/>
    <mergeCell ref="I50:J50"/>
    <mergeCell ref="A55:A58"/>
    <mergeCell ref="I56:J56"/>
    <mergeCell ref="E58:J58"/>
    <mergeCell ref="A59:A61"/>
    <mergeCell ref="B59:B61"/>
    <mergeCell ref="C59:D61"/>
    <mergeCell ref="I55:J55"/>
    <mergeCell ref="B55:B58"/>
    <mergeCell ref="I60:J60"/>
    <mergeCell ref="I57:J5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5">
      <selection activeCell="A3" sqref="A3:O3"/>
    </sheetView>
  </sheetViews>
  <sheetFormatPr defaultColWidth="9.140625" defaultRowHeight="12.75"/>
  <cols>
    <col min="1" max="1" width="10.421875" style="140" customWidth="1"/>
    <col min="2" max="2" width="7.7109375" style="140" customWidth="1"/>
    <col min="3" max="3" width="3.140625" style="140" customWidth="1"/>
    <col min="4" max="4" width="9.28125" style="140" customWidth="1"/>
    <col min="5" max="5" width="12.8515625" style="140" customWidth="1"/>
    <col min="6" max="6" width="0.85546875" style="140" hidden="1" customWidth="1"/>
    <col min="7" max="7" width="0.13671875" style="140" hidden="1" customWidth="1"/>
    <col min="8" max="8" width="0.5625" style="140" hidden="1" customWidth="1"/>
    <col min="9" max="9" width="17.28125" style="140" customWidth="1"/>
    <col min="10" max="10" width="18.28125" style="140" customWidth="1"/>
    <col min="11" max="11" width="14.421875" style="140" customWidth="1"/>
    <col min="12" max="12" width="3.00390625" style="140" customWidth="1"/>
    <col min="13" max="13" width="18.57421875" style="140" customWidth="1"/>
    <col min="14" max="14" width="13.421875" style="140" customWidth="1"/>
    <col min="15" max="15" width="4.421875" style="140" customWidth="1"/>
    <col min="16" max="16" width="9.57421875" style="140" customWidth="1"/>
    <col min="17" max="17" width="0.2890625" style="140" customWidth="1"/>
    <col min="18" max="18" width="9.8515625" style="140" customWidth="1"/>
    <col min="19" max="28" width="19.7109375" style="140" customWidth="1"/>
    <col min="29" max="16384" width="9.140625" style="140" customWidth="1"/>
  </cols>
  <sheetData>
    <row r="1" spans="1:17" ht="18" customHeight="1">
      <c r="A1" s="339" t="s">
        <v>49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253"/>
      <c r="Q1" s="253"/>
    </row>
    <row r="2" spans="1:17" ht="18" customHeight="1">
      <c r="A2" s="339" t="s">
        <v>511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252"/>
      <c r="Q2" s="252"/>
    </row>
    <row r="3" spans="1:17" ht="18" customHeight="1">
      <c r="A3" s="340" t="s">
        <v>715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253"/>
      <c r="Q3" s="253"/>
    </row>
    <row r="4" ht="409.5" customHeight="1" hidden="1"/>
    <row r="5" ht="0.75" customHeight="1"/>
    <row r="6" spans="1:28" ht="25.5">
      <c r="A6" s="142"/>
      <c r="B6" s="213"/>
      <c r="C6" s="213"/>
      <c r="D6" s="213"/>
      <c r="E6" s="213"/>
      <c r="F6" s="213"/>
      <c r="G6" s="213"/>
      <c r="H6" s="143"/>
      <c r="I6" s="341" t="s">
        <v>351</v>
      </c>
      <c r="J6" s="377"/>
      <c r="K6" s="377"/>
      <c r="L6" s="374"/>
      <c r="M6" s="341" t="s">
        <v>431</v>
      </c>
      <c r="N6" s="377"/>
      <c r="O6" s="374"/>
      <c r="P6" s="341" t="s">
        <v>352</v>
      </c>
      <c r="Q6" s="377"/>
      <c r="R6" s="377"/>
      <c r="S6" s="374"/>
      <c r="T6" s="341" t="s">
        <v>353</v>
      </c>
      <c r="U6" s="374"/>
      <c r="V6" s="204" t="s">
        <v>354</v>
      </c>
      <c r="W6" s="204" t="s">
        <v>432</v>
      </c>
      <c r="X6" s="341" t="s">
        <v>433</v>
      </c>
      <c r="Y6" s="374"/>
      <c r="Z6" s="204" t="s">
        <v>434</v>
      </c>
      <c r="AA6" s="204" t="s">
        <v>355</v>
      </c>
      <c r="AB6" s="266" t="s">
        <v>512</v>
      </c>
    </row>
    <row r="7" spans="1:28" ht="14.25">
      <c r="A7" s="206"/>
      <c r="B7" s="205"/>
      <c r="C7" s="205"/>
      <c r="D7" s="205"/>
      <c r="E7" s="205"/>
      <c r="F7" s="205"/>
      <c r="G7" s="205"/>
      <c r="H7" s="144"/>
      <c r="I7" s="348" t="s">
        <v>357</v>
      </c>
      <c r="J7" s="376"/>
      <c r="K7" s="376"/>
      <c r="L7" s="375"/>
      <c r="M7" s="348" t="s">
        <v>435</v>
      </c>
      <c r="N7" s="376"/>
      <c r="O7" s="375"/>
      <c r="P7" s="348" t="s">
        <v>358</v>
      </c>
      <c r="Q7" s="376"/>
      <c r="R7" s="376"/>
      <c r="S7" s="375"/>
      <c r="T7" s="348" t="s">
        <v>359</v>
      </c>
      <c r="U7" s="375"/>
      <c r="V7" s="348" t="s">
        <v>360</v>
      </c>
      <c r="W7" s="348" t="s">
        <v>436</v>
      </c>
      <c r="X7" s="348" t="s">
        <v>437</v>
      </c>
      <c r="Y7" s="375"/>
      <c r="Z7" s="348" t="s">
        <v>438</v>
      </c>
      <c r="AA7" s="348" t="s">
        <v>361</v>
      </c>
      <c r="AB7" s="349"/>
    </row>
    <row r="8" spans="1:28" ht="14.25">
      <c r="A8" s="206"/>
      <c r="B8" s="205"/>
      <c r="C8" s="205"/>
      <c r="D8" s="205"/>
      <c r="E8" s="346" t="s">
        <v>356</v>
      </c>
      <c r="F8" s="347"/>
      <c r="G8" s="347"/>
      <c r="H8" s="144"/>
      <c r="I8" s="365"/>
      <c r="J8" s="259"/>
      <c r="K8" s="259"/>
      <c r="L8" s="260"/>
      <c r="M8" s="365"/>
      <c r="N8" s="259"/>
      <c r="O8" s="260"/>
      <c r="P8" s="365"/>
      <c r="Q8" s="259"/>
      <c r="R8" s="259"/>
      <c r="S8" s="260"/>
      <c r="T8" s="365"/>
      <c r="U8" s="260"/>
      <c r="V8" s="350"/>
      <c r="W8" s="350"/>
      <c r="X8" s="365"/>
      <c r="Y8" s="260"/>
      <c r="Z8" s="350"/>
      <c r="AA8" s="350"/>
      <c r="AB8" s="349"/>
    </row>
    <row r="9" spans="1:28" ht="14.25">
      <c r="A9" s="206"/>
      <c r="B9" s="205"/>
      <c r="C9" s="205"/>
      <c r="D9" s="205"/>
      <c r="E9" s="347"/>
      <c r="F9" s="347"/>
      <c r="G9" s="347"/>
      <c r="H9" s="144"/>
      <c r="I9" s="341" t="s">
        <v>362</v>
      </c>
      <c r="J9" s="341" t="s">
        <v>439</v>
      </c>
      <c r="K9" s="341" t="s">
        <v>363</v>
      </c>
      <c r="L9" s="297"/>
      <c r="M9" s="341" t="s">
        <v>440</v>
      </c>
      <c r="N9" s="341" t="s">
        <v>441</v>
      </c>
      <c r="O9" s="297"/>
      <c r="P9" s="341" t="s">
        <v>364</v>
      </c>
      <c r="Q9" s="296"/>
      <c r="R9" s="297"/>
      <c r="S9" s="341" t="s">
        <v>442</v>
      </c>
      <c r="T9" s="341" t="s">
        <v>365</v>
      </c>
      <c r="U9" s="341" t="s">
        <v>443</v>
      </c>
      <c r="V9" s="341" t="s">
        <v>366</v>
      </c>
      <c r="W9" s="341" t="s">
        <v>444</v>
      </c>
      <c r="X9" s="341" t="s">
        <v>445</v>
      </c>
      <c r="Y9" s="341" t="s">
        <v>446</v>
      </c>
      <c r="Z9" s="341" t="s">
        <v>447</v>
      </c>
      <c r="AA9" s="341" t="s">
        <v>20</v>
      </c>
      <c r="AB9" s="349"/>
    </row>
    <row r="10" spans="1:28" ht="24.75" customHeight="1">
      <c r="A10" s="206"/>
      <c r="B10" s="205"/>
      <c r="C10" s="205"/>
      <c r="D10" s="205"/>
      <c r="E10" s="205"/>
      <c r="F10" s="205"/>
      <c r="G10" s="205"/>
      <c r="H10" s="144"/>
      <c r="I10" s="345"/>
      <c r="J10" s="345"/>
      <c r="K10" s="342"/>
      <c r="L10" s="344"/>
      <c r="M10" s="345"/>
      <c r="N10" s="342"/>
      <c r="O10" s="344"/>
      <c r="P10" s="342"/>
      <c r="Q10" s="343"/>
      <c r="R10" s="344"/>
      <c r="S10" s="345"/>
      <c r="T10" s="345"/>
      <c r="U10" s="345"/>
      <c r="V10" s="345"/>
      <c r="W10" s="345"/>
      <c r="X10" s="345"/>
      <c r="Y10" s="345"/>
      <c r="Z10" s="345"/>
      <c r="AA10" s="345"/>
      <c r="AB10" s="349"/>
    </row>
    <row r="11" spans="1:28" ht="14.25" hidden="1">
      <c r="A11" s="206"/>
      <c r="B11" s="205"/>
      <c r="C11" s="205"/>
      <c r="D11" s="205"/>
      <c r="E11" s="205"/>
      <c r="F11" s="205"/>
      <c r="G11" s="205"/>
      <c r="H11" s="144"/>
      <c r="I11" s="348" t="s">
        <v>368</v>
      </c>
      <c r="J11" s="348" t="s">
        <v>448</v>
      </c>
      <c r="K11" s="348" t="s">
        <v>369</v>
      </c>
      <c r="L11" s="375"/>
      <c r="M11" s="348" t="s">
        <v>449</v>
      </c>
      <c r="N11" s="348" t="s">
        <v>450</v>
      </c>
      <c r="O11" s="375"/>
      <c r="P11" s="348" t="s">
        <v>370</v>
      </c>
      <c r="Q11" s="376"/>
      <c r="R11" s="375"/>
      <c r="S11" s="348" t="s">
        <v>451</v>
      </c>
      <c r="T11" s="348" t="s">
        <v>371</v>
      </c>
      <c r="U11" s="348" t="s">
        <v>452</v>
      </c>
      <c r="V11" s="348" t="s">
        <v>372</v>
      </c>
      <c r="W11" s="348" t="s">
        <v>453</v>
      </c>
      <c r="X11" s="348" t="s">
        <v>454</v>
      </c>
      <c r="Y11" s="348" t="s">
        <v>455</v>
      </c>
      <c r="Z11" s="348" t="s">
        <v>456</v>
      </c>
      <c r="AA11" s="348" t="s">
        <v>373</v>
      </c>
      <c r="AB11" s="349"/>
    </row>
    <row r="12" spans="1:28" ht="23.25" customHeight="1">
      <c r="A12" s="373" t="s">
        <v>367</v>
      </c>
      <c r="B12" s="347"/>
      <c r="C12" s="205"/>
      <c r="D12" s="205"/>
      <c r="E12" s="205"/>
      <c r="F12" s="205"/>
      <c r="G12" s="205"/>
      <c r="H12" s="144"/>
      <c r="I12" s="349"/>
      <c r="J12" s="349"/>
      <c r="K12" s="352"/>
      <c r="L12" s="353"/>
      <c r="M12" s="349"/>
      <c r="N12" s="352"/>
      <c r="O12" s="353"/>
      <c r="P12" s="352"/>
      <c r="Q12" s="263"/>
      <c r="R12" s="353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</row>
    <row r="13" spans="1:28" ht="8.25" customHeight="1" hidden="1">
      <c r="A13" s="207"/>
      <c r="B13" s="208"/>
      <c r="C13" s="208"/>
      <c r="D13" s="208"/>
      <c r="E13" s="208"/>
      <c r="F13" s="208"/>
      <c r="G13" s="208"/>
      <c r="H13" s="145"/>
      <c r="I13" s="350"/>
      <c r="J13" s="350"/>
      <c r="K13" s="365"/>
      <c r="L13" s="260"/>
      <c r="M13" s="350"/>
      <c r="N13" s="365"/>
      <c r="O13" s="260"/>
      <c r="P13" s="365"/>
      <c r="Q13" s="259"/>
      <c r="R13" s="26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</row>
    <row r="14" spans="1:28" ht="14.25">
      <c r="A14" s="333" t="s">
        <v>20</v>
      </c>
      <c r="B14" s="333" t="s">
        <v>377</v>
      </c>
      <c r="C14" s="297"/>
      <c r="D14" s="333" t="s">
        <v>375</v>
      </c>
      <c r="E14" s="257"/>
      <c r="F14" s="257"/>
      <c r="G14" s="257"/>
      <c r="H14" s="255"/>
      <c r="I14" s="209">
        <v>0</v>
      </c>
      <c r="J14" s="209">
        <v>0</v>
      </c>
      <c r="K14" s="372">
        <v>0</v>
      </c>
      <c r="L14" s="255"/>
      <c r="M14" s="209">
        <v>0</v>
      </c>
      <c r="N14" s="372">
        <v>0</v>
      </c>
      <c r="O14" s="255"/>
      <c r="P14" s="372">
        <v>0</v>
      </c>
      <c r="Q14" s="257"/>
      <c r="R14" s="255"/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30521.92</v>
      </c>
      <c r="AB14" s="209">
        <v>30521.92</v>
      </c>
    </row>
    <row r="15" spans="1:28" ht="14.25">
      <c r="A15" s="369"/>
      <c r="B15" s="356"/>
      <c r="C15" s="353"/>
      <c r="D15" s="333" t="s">
        <v>378</v>
      </c>
      <c r="E15" s="257"/>
      <c r="F15" s="257"/>
      <c r="G15" s="257"/>
      <c r="H15" s="255"/>
      <c r="I15" s="209">
        <v>0</v>
      </c>
      <c r="J15" s="209">
        <v>0</v>
      </c>
      <c r="K15" s="372">
        <v>0</v>
      </c>
      <c r="L15" s="255"/>
      <c r="M15" s="209">
        <v>0</v>
      </c>
      <c r="N15" s="372">
        <v>0</v>
      </c>
      <c r="O15" s="255"/>
      <c r="P15" s="372">
        <v>0</v>
      </c>
      <c r="Q15" s="257"/>
      <c r="R15" s="255"/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2727200</v>
      </c>
      <c r="AB15" s="209">
        <v>2727200</v>
      </c>
    </row>
    <row r="16" spans="1:28" ht="14.25">
      <c r="A16" s="369"/>
      <c r="B16" s="356"/>
      <c r="C16" s="353"/>
      <c r="D16" s="333" t="s">
        <v>380</v>
      </c>
      <c r="E16" s="257"/>
      <c r="F16" s="257"/>
      <c r="G16" s="257"/>
      <c r="H16" s="255"/>
      <c r="I16" s="209">
        <v>0</v>
      </c>
      <c r="J16" s="209">
        <v>0</v>
      </c>
      <c r="K16" s="372">
        <v>0</v>
      </c>
      <c r="L16" s="255"/>
      <c r="M16" s="209">
        <v>0</v>
      </c>
      <c r="N16" s="372">
        <v>0</v>
      </c>
      <c r="O16" s="255"/>
      <c r="P16" s="372">
        <v>0</v>
      </c>
      <c r="Q16" s="257"/>
      <c r="R16" s="255"/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699200</v>
      </c>
      <c r="AB16" s="209">
        <v>699200</v>
      </c>
    </row>
    <row r="17" spans="1:28" ht="14.25">
      <c r="A17" s="369"/>
      <c r="B17" s="356"/>
      <c r="C17" s="353"/>
      <c r="D17" s="333" t="s">
        <v>382</v>
      </c>
      <c r="E17" s="257"/>
      <c r="F17" s="257"/>
      <c r="G17" s="257"/>
      <c r="H17" s="255"/>
      <c r="I17" s="209">
        <v>0</v>
      </c>
      <c r="J17" s="209">
        <v>0</v>
      </c>
      <c r="K17" s="372">
        <v>0</v>
      </c>
      <c r="L17" s="255"/>
      <c r="M17" s="209">
        <v>0</v>
      </c>
      <c r="N17" s="372">
        <v>0</v>
      </c>
      <c r="O17" s="255"/>
      <c r="P17" s="372">
        <v>0</v>
      </c>
      <c r="Q17" s="257"/>
      <c r="R17" s="255"/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6000</v>
      </c>
      <c r="AB17" s="209">
        <v>6000</v>
      </c>
    </row>
    <row r="18" spans="1:28" ht="14.25">
      <c r="A18" s="369"/>
      <c r="B18" s="356"/>
      <c r="C18" s="353"/>
      <c r="D18" s="333" t="s">
        <v>507</v>
      </c>
      <c r="E18" s="257"/>
      <c r="F18" s="257"/>
      <c r="G18" s="257"/>
      <c r="H18" s="255"/>
      <c r="I18" s="209">
        <v>0</v>
      </c>
      <c r="J18" s="209">
        <v>0</v>
      </c>
      <c r="K18" s="372">
        <v>0</v>
      </c>
      <c r="L18" s="255"/>
      <c r="M18" s="209">
        <v>0</v>
      </c>
      <c r="N18" s="372">
        <v>0</v>
      </c>
      <c r="O18" s="255"/>
      <c r="P18" s="372">
        <v>0</v>
      </c>
      <c r="Q18" s="257"/>
      <c r="R18" s="255"/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197910</v>
      </c>
      <c r="AB18" s="209">
        <v>197910</v>
      </c>
    </row>
    <row r="19" spans="1:28" ht="14.25">
      <c r="A19" s="369"/>
      <c r="B19" s="356"/>
      <c r="C19" s="353"/>
      <c r="D19" s="333" t="s">
        <v>509</v>
      </c>
      <c r="E19" s="257"/>
      <c r="F19" s="257"/>
      <c r="G19" s="257"/>
      <c r="H19" s="255"/>
      <c r="I19" s="209">
        <v>0</v>
      </c>
      <c r="J19" s="209">
        <v>0</v>
      </c>
      <c r="K19" s="372">
        <v>0</v>
      </c>
      <c r="L19" s="255"/>
      <c r="M19" s="209">
        <v>0</v>
      </c>
      <c r="N19" s="372">
        <v>0</v>
      </c>
      <c r="O19" s="255"/>
      <c r="P19" s="372">
        <v>0</v>
      </c>
      <c r="Q19" s="257"/>
      <c r="R19" s="255"/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2</v>
      </c>
      <c r="AB19" s="209">
        <v>2</v>
      </c>
    </row>
    <row r="20" spans="1:28" ht="14.25">
      <c r="A20" s="369"/>
      <c r="B20" s="357"/>
      <c r="C20" s="260"/>
      <c r="D20" s="371" t="s">
        <v>513</v>
      </c>
      <c r="E20" s="257"/>
      <c r="F20" s="257"/>
      <c r="G20" s="257"/>
      <c r="H20" s="255"/>
      <c r="I20" s="211">
        <v>0</v>
      </c>
      <c r="J20" s="211">
        <v>0</v>
      </c>
      <c r="K20" s="378">
        <v>0</v>
      </c>
      <c r="L20" s="255"/>
      <c r="M20" s="211">
        <v>0</v>
      </c>
      <c r="N20" s="378">
        <v>0</v>
      </c>
      <c r="O20" s="255"/>
      <c r="P20" s="378">
        <v>0</v>
      </c>
      <c r="Q20" s="257"/>
      <c r="R20" s="255"/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3660833.92</v>
      </c>
      <c r="AB20" s="211">
        <v>3660833.92</v>
      </c>
    </row>
    <row r="21" spans="1:28" ht="14.25">
      <c r="A21" s="370"/>
      <c r="B21" s="368" t="s">
        <v>514</v>
      </c>
      <c r="C21" s="257"/>
      <c r="D21" s="257"/>
      <c r="E21" s="257"/>
      <c r="F21" s="257"/>
      <c r="G21" s="257"/>
      <c r="H21" s="255"/>
      <c r="I21" s="210">
        <v>0</v>
      </c>
      <c r="J21" s="210">
        <v>0</v>
      </c>
      <c r="K21" s="367">
        <v>0</v>
      </c>
      <c r="L21" s="255"/>
      <c r="M21" s="210">
        <v>0</v>
      </c>
      <c r="N21" s="367">
        <v>0</v>
      </c>
      <c r="O21" s="255"/>
      <c r="P21" s="367">
        <v>0</v>
      </c>
      <c r="Q21" s="257"/>
      <c r="R21" s="255"/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3660833.92</v>
      </c>
      <c r="AB21" s="210">
        <v>3660833.92</v>
      </c>
    </row>
    <row r="22" spans="1:28" ht="14.25">
      <c r="A22" s="333" t="s">
        <v>292</v>
      </c>
      <c r="B22" s="333" t="s">
        <v>377</v>
      </c>
      <c r="C22" s="297"/>
      <c r="D22" s="333" t="s">
        <v>386</v>
      </c>
      <c r="E22" s="257"/>
      <c r="F22" s="257"/>
      <c r="G22" s="257"/>
      <c r="H22" s="255"/>
      <c r="I22" s="209">
        <v>171360</v>
      </c>
      <c r="J22" s="209">
        <v>0</v>
      </c>
      <c r="K22" s="372">
        <v>0</v>
      </c>
      <c r="L22" s="255"/>
      <c r="M22" s="209">
        <v>0</v>
      </c>
      <c r="N22" s="372">
        <v>0</v>
      </c>
      <c r="O22" s="255"/>
      <c r="P22" s="372">
        <v>0</v>
      </c>
      <c r="Q22" s="257"/>
      <c r="R22" s="255"/>
      <c r="S22" s="209">
        <v>0</v>
      </c>
      <c r="T22" s="209">
        <v>0</v>
      </c>
      <c r="U22" s="209">
        <v>0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171360</v>
      </c>
    </row>
    <row r="23" spans="1:28" ht="14.25">
      <c r="A23" s="369"/>
      <c r="B23" s="356"/>
      <c r="C23" s="353"/>
      <c r="D23" s="333" t="s">
        <v>388</v>
      </c>
      <c r="E23" s="257"/>
      <c r="F23" s="257"/>
      <c r="G23" s="257"/>
      <c r="H23" s="255"/>
      <c r="I23" s="209">
        <v>14040</v>
      </c>
      <c r="J23" s="209">
        <v>0</v>
      </c>
      <c r="K23" s="372">
        <v>0</v>
      </c>
      <c r="L23" s="255"/>
      <c r="M23" s="209">
        <v>0</v>
      </c>
      <c r="N23" s="372">
        <v>0</v>
      </c>
      <c r="O23" s="255"/>
      <c r="P23" s="372">
        <v>0</v>
      </c>
      <c r="Q23" s="257"/>
      <c r="R23" s="255"/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14040</v>
      </c>
    </row>
    <row r="24" spans="1:28" ht="14.25">
      <c r="A24" s="369"/>
      <c r="B24" s="356"/>
      <c r="C24" s="353"/>
      <c r="D24" s="333" t="s">
        <v>390</v>
      </c>
      <c r="E24" s="257"/>
      <c r="F24" s="257"/>
      <c r="G24" s="257"/>
      <c r="H24" s="255"/>
      <c r="I24" s="209">
        <v>14040</v>
      </c>
      <c r="J24" s="209">
        <v>0</v>
      </c>
      <c r="K24" s="372">
        <v>0</v>
      </c>
      <c r="L24" s="255"/>
      <c r="M24" s="209">
        <v>0</v>
      </c>
      <c r="N24" s="372">
        <v>0</v>
      </c>
      <c r="O24" s="255"/>
      <c r="P24" s="372">
        <v>0</v>
      </c>
      <c r="Q24" s="257"/>
      <c r="R24" s="255"/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14040</v>
      </c>
    </row>
    <row r="25" spans="1:28" ht="14.25">
      <c r="A25" s="369"/>
      <c r="B25" s="356"/>
      <c r="C25" s="353"/>
      <c r="D25" s="333" t="s">
        <v>392</v>
      </c>
      <c r="E25" s="257"/>
      <c r="F25" s="257"/>
      <c r="G25" s="257"/>
      <c r="H25" s="255"/>
      <c r="I25" s="209">
        <v>28800</v>
      </c>
      <c r="J25" s="209">
        <v>0</v>
      </c>
      <c r="K25" s="372">
        <v>0</v>
      </c>
      <c r="L25" s="255"/>
      <c r="M25" s="209">
        <v>0</v>
      </c>
      <c r="N25" s="372">
        <v>0</v>
      </c>
      <c r="O25" s="255"/>
      <c r="P25" s="372">
        <v>0</v>
      </c>
      <c r="Q25" s="257"/>
      <c r="R25" s="255"/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28800</v>
      </c>
    </row>
    <row r="26" spans="1:28" ht="14.25">
      <c r="A26" s="369"/>
      <c r="B26" s="356"/>
      <c r="C26" s="353"/>
      <c r="D26" s="333" t="s">
        <v>394</v>
      </c>
      <c r="E26" s="257"/>
      <c r="F26" s="257"/>
      <c r="G26" s="257"/>
      <c r="H26" s="255"/>
      <c r="I26" s="209">
        <v>657600</v>
      </c>
      <c r="J26" s="209">
        <v>0</v>
      </c>
      <c r="K26" s="372">
        <v>0</v>
      </c>
      <c r="L26" s="255"/>
      <c r="M26" s="209">
        <v>0</v>
      </c>
      <c r="N26" s="372">
        <v>0</v>
      </c>
      <c r="O26" s="255"/>
      <c r="P26" s="372">
        <v>0</v>
      </c>
      <c r="Q26" s="257"/>
      <c r="R26" s="255"/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657600</v>
      </c>
    </row>
    <row r="27" spans="1:28" ht="14.25">
      <c r="A27" s="369"/>
      <c r="B27" s="356"/>
      <c r="C27" s="353"/>
      <c r="D27" s="333" t="s">
        <v>396</v>
      </c>
      <c r="E27" s="257"/>
      <c r="F27" s="257"/>
      <c r="G27" s="257"/>
      <c r="H27" s="255"/>
      <c r="I27" s="209">
        <v>28800</v>
      </c>
      <c r="J27" s="209">
        <v>0</v>
      </c>
      <c r="K27" s="372">
        <v>0</v>
      </c>
      <c r="L27" s="255"/>
      <c r="M27" s="209">
        <v>0</v>
      </c>
      <c r="N27" s="372">
        <v>0</v>
      </c>
      <c r="O27" s="255"/>
      <c r="P27" s="372">
        <v>0</v>
      </c>
      <c r="Q27" s="257"/>
      <c r="R27" s="255"/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28800</v>
      </c>
    </row>
    <row r="28" spans="1:28" ht="14.25">
      <c r="A28" s="369"/>
      <c r="B28" s="357"/>
      <c r="C28" s="260"/>
      <c r="D28" s="371" t="s">
        <v>513</v>
      </c>
      <c r="E28" s="257"/>
      <c r="F28" s="257"/>
      <c r="G28" s="257"/>
      <c r="H28" s="255"/>
      <c r="I28" s="211">
        <v>914640</v>
      </c>
      <c r="J28" s="211">
        <v>0</v>
      </c>
      <c r="K28" s="378">
        <v>0</v>
      </c>
      <c r="L28" s="255"/>
      <c r="M28" s="211">
        <v>0</v>
      </c>
      <c r="N28" s="378">
        <v>0</v>
      </c>
      <c r="O28" s="255"/>
      <c r="P28" s="378">
        <v>0</v>
      </c>
      <c r="Q28" s="257"/>
      <c r="R28" s="255"/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914640</v>
      </c>
    </row>
    <row r="29" spans="1:28" ht="14.25">
      <c r="A29" s="370"/>
      <c r="B29" s="368" t="s">
        <v>514</v>
      </c>
      <c r="C29" s="257"/>
      <c r="D29" s="257"/>
      <c r="E29" s="257"/>
      <c r="F29" s="257"/>
      <c r="G29" s="257"/>
      <c r="H29" s="255"/>
      <c r="I29" s="210">
        <v>914640</v>
      </c>
      <c r="J29" s="210">
        <v>0</v>
      </c>
      <c r="K29" s="367">
        <v>0</v>
      </c>
      <c r="L29" s="255"/>
      <c r="M29" s="210">
        <v>0</v>
      </c>
      <c r="N29" s="367">
        <v>0</v>
      </c>
      <c r="O29" s="255"/>
      <c r="P29" s="367">
        <v>0</v>
      </c>
      <c r="Q29" s="257"/>
      <c r="R29" s="255"/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0</v>
      </c>
      <c r="Y29" s="210">
        <v>0</v>
      </c>
      <c r="Z29" s="210">
        <v>0</v>
      </c>
      <c r="AA29" s="210">
        <v>0</v>
      </c>
      <c r="AB29" s="210">
        <v>914640</v>
      </c>
    </row>
    <row r="30" spans="1:28" ht="14.25">
      <c r="A30" s="333" t="s">
        <v>295</v>
      </c>
      <c r="B30" s="333" t="s">
        <v>377</v>
      </c>
      <c r="C30" s="297"/>
      <c r="D30" s="333" t="s">
        <v>399</v>
      </c>
      <c r="E30" s="257"/>
      <c r="F30" s="257"/>
      <c r="G30" s="257"/>
      <c r="H30" s="255"/>
      <c r="I30" s="209">
        <v>835919</v>
      </c>
      <c r="J30" s="209">
        <v>0</v>
      </c>
      <c r="K30" s="372">
        <v>548240</v>
      </c>
      <c r="L30" s="255"/>
      <c r="M30" s="209">
        <v>0</v>
      </c>
      <c r="N30" s="372">
        <v>0</v>
      </c>
      <c r="O30" s="255"/>
      <c r="P30" s="372">
        <v>592260</v>
      </c>
      <c r="Q30" s="257"/>
      <c r="R30" s="255"/>
      <c r="S30" s="209">
        <v>0</v>
      </c>
      <c r="T30" s="209">
        <v>200000</v>
      </c>
      <c r="U30" s="209">
        <v>0</v>
      </c>
      <c r="V30" s="209">
        <v>283040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2459459</v>
      </c>
    </row>
    <row r="31" spans="1:28" ht="14.25">
      <c r="A31" s="369"/>
      <c r="B31" s="356"/>
      <c r="C31" s="353"/>
      <c r="D31" s="333" t="s">
        <v>457</v>
      </c>
      <c r="E31" s="257"/>
      <c r="F31" s="257"/>
      <c r="G31" s="257"/>
      <c r="H31" s="255"/>
      <c r="I31" s="209">
        <v>0</v>
      </c>
      <c r="J31" s="209">
        <v>0</v>
      </c>
      <c r="K31" s="372">
        <v>0</v>
      </c>
      <c r="L31" s="255"/>
      <c r="M31" s="209">
        <v>0</v>
      </c>
      <c r="N31" s="372">
        <v>0</v>
      </c>
      <c r="O31" s="255"/>
      <c r="P31" s="372">
        <v>0</v>
      </c>
      <c r="Q31" s="257"/>
      <c r="R31" s="255"/>
      <c r="S31" s="209">
        <v>0</v>
      </c>
      <c r="T31" s="209">
        <v>0</v>
      </c>
      <c r="U31" s="209">
        <v>0</v>
      </c>
      <c r="V31" s="209">
        <v>1000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1000</v>
      </c>
    </row>
    <row r="32" spans="1:28" ht="14.25">
      <c r="A32" s="369"/>
      <c r="B32" s="356"/>
      <c r="C32" s="353"/>
      <c r="D32" s="333" t="s">
        <v>401</v>
      </c>
      <c r="E32" s="257"/>
      <c r="F32" s="257"/>
      <c r="G32" s="257"/>
      <c r="H32" s="255"/>
      <c r="I32" s="209">
        <v>70000</v>
      </c>
      <c r="J32" s="209">
        <v>0</v>
      </c>
      <c r="K32" s="372">
        <v>14000</v>
      </c>
      <c r="L32" s="255"/>
      <c r="M32" s="209">
        <v>0</v>
      </c>
      <c r="N32" s="372">
        <v>0</v>
      </c>
      <c r="O32" s="255"/>
      <c r="P32" s="372">
        <v>14000</v>
      </c>
      <c r="Q32" s="257"/>
      <c r="R32" s="255"/>
      <c r="S32" s="209">
        <v>0</v>
      </c>
      <c r="T32" s="209">
        <v>42000</v>
      </c>
      <c r="U32" s="209">
        <v>0</v>
      </c>
      <c r="V32" s="209">
        <v>14000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154000</v>
      </c>
    </row>
    <row r="33" spans="1:28" ht="14.25">
      <c r="A33" s="369"/>
      <c r="B33" s="356"/>
      <c r="C33" s="353"/>
      <c r="D33" s="333" t="s">
        <v>403</v>
      </c>
      <c r="E33" s="257"/>
      <c r="F33" s="257"/>
      <c r="G33" s="257"/>
      <c r="H33" s="255"/>
      <c r="I33" s="209">
        <v>62300</v>
      </c>
      <c r="J33" s="209">
        <v>0</v>
      </c>
      <c r="K33" s="372">
        <v>0</v>
      </c>
      <c r="L33" s="255"/>
      <c r="M33" s="209">
        <v>0</v>
      </c>
      <c r="N33" s="372">
        <v>0</v>
      </c>
      <c r="O33" s="255"/>
      <c r="P33" s="372">
        <v>0</v>
      </c>
      <c r="Q33" s="257"/>
      <c r="R33" s="255"/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62300</v>
      </c>
    </row>
    <row r="34" spans="1:28" ht="14.25">
      <c r="A34" s="369"/>
      <c r="B34" s="356"/>
      <c r="C34" s="353"/>
      <c r="D34" s="333" t="s">
        <v>405</v>
      </c>
      <c r="E34" s="257"/>
      <c r="F34" s="257"/>
      <c r="G34" s="257"/>
      <c r="H34" s="255"/>
      <c r="I34" s="209">
        <v>131840</v>
      </c>
      <c r="J34" s="209">
        <v>0</v>
      </c>
      <c r="K34" s="372">
        <v>167273</v>
      </c>
      <c r="L34" s="255"/>
      <c r="M34" s="209">
        <v>0</v>
      </c>
      <c r="N34" s="372">
        <v>0</v>
      </c>
      <c r="O34" s="255"/>
      <c r="P34" s="372">
        <v>108000</v>
      </c>
      <c r="Q34" s="257"/>
      <c r="R34" s="255"/>
      <c r="S34" s="209">
        <v>0</v>
      </c>
      <c r="T34" s="209">
        <v>36000</v>
      </c>
      <c r="U34" s="209">
        <v>0</v>
      </c>
      <c r="V34" s="209">
        <v>82160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525273</v>
      </c>
    </row>
    <row r="35" spans="1:28" ht="14.25">
      <c r="A35" s="369"/>
      <c r="B35" s="356"/>
      <c r="C35" s="353"/>
      <c r="D35" s="333" t="s">
        <v>407</v>
      </c>
      <c r="E35" s="257"/>
      <c r="F35" s="257"/>
      <c r="G35" s="257"/>
      <c r="H35" s="255"/>
      <c r="I35" s="209">
        <v>22120</v>
      </c>
      <c r="J35" s="209">
        <v>0</v>
      </c>
      <c r="K35" s="372">
        <v>8920</v>
      </c>
      <c r="L35" s="255"/>
      <c r="M35" s="209">
        <v>0</v>
      </c>
      <c r="N35" s="372">
        <v>0</v>
      </c>
      <c r="O35" s="255"/>
      <c r="P35" s="372">
        <v>12000</v>
      </c>
      <c r="Q35" s="257"/>
      <c r="R35" s="255"/>
      <c r="S35" s="209">
        <v>0</v>
      </c>
      <c r="T35" s="209">
        <v>4000</v>
      </c>
      <c r="U35" s="209">
        <v>0</v>
      </c>
      <c r="V35" s="209">
        <v>12000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59040</v>
      </c>
    </row>
    <row r="36" spans="1:28" ht="14.25">
      <c r="A36" s="369"/>
      <c r="B36" s="357"/>
      <c r="C36" s="260"/>
      <c r="D36" s="371" t="s">
        <v>513</v>
      </c>
      <c r="E36" s="257"/>
      <c r="F36" s="257"/>
      <c r="G36" s="257"/>
      <c r="H36" s="255"/>
      <c r="I36" s="211">
        <v>1122179</v>
      </c>
      <c r="J36" s="211">
        <v>0</v>
      </c>
      <c r="K36" s="378">
        <v>738433</v>
      </c>
      <c r="L36" s="255"/>
      <c r="M36" s="211">
        <v>0</v>
      </c>
      <c r="N36" s="378">
        <v>0</v>
      </c>
      <c r="O36" s="255"/>
      <c r="P36" s="378">
        <v>726260</v>
      </c>
      <c r="Q36" s="257"/>
      <c r="R36" s="255"/>
      <c r="S36" s="211">
        <v>0</v>
      </c>
      <c r="T36" s="211">
        <v>282000</v>
      </c>
      <c r="U36" s="211">
        <v>0</v>
      </c>
      <c r="V36" s="211">
        <v>392200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3261072</v>
      </c>
    </row>
    <row r="37" spans="1:28" ht="14.25">
      <c r="A37" s="370"/>
      <c r="B37" s="368" t="s">
        <v>514</v>
      </c>
      <c r="C37" s="257"/>
      <c r="D37" s="257"/>
      <c r="E37" s="257"/>
      <c r="F37" s="257"/>
      <c r="G37" s="257"/>
      <c r="H37" s="255"/>
      <c r="I37" s="210">
        <v>1122179</v>
      </c>
      <c r="J37" s="210">
        <v>0</v>
      </c>
      <c r="K37" s="367">
        <v>738433</v>
      </c>
      <c r="L37" s="255"/>
      <c r="M37" s="210">
        <v>0</v>
      </c>
      <c r="N37" s="367">
        <v>0</v>
      </c>
      <c r="O37" s="255"/>
      <c r="P37" s="367">
        <v>726260</v>
      </c>
      <c r="Q37" s="257"/>
      <c r="R37" s="255"/>
      <c r="S37" s="210">
        <v>0</v>
      </c>
      <c r="T37" s="210">
        <v>282000</v>
      </c>
      <c r="U37" s="210">
        <v>0</v>
      </c>
      <c r="V37" s="210">
        <v>392200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3261072</v>
      </c>
    </row>
    <row r="38" spans="1:28" ht="14.25">
      <c r="A38" s="241"/>
      <c r="B38" s="240"/>
      <c r="C38" s="238"/>
      <c r="D38" s="237"/>
      <c r="E38" s="237"/>
      <c r="F38" s="237"/>
      <c r="G38" s="237"/>
      <c r="H38" s="236"/>
      <c r="I38" s="239"/>
      <c r="J38" s="239"/>
      <c r="K38" s="239"/>
      <c r="L38" s="236"/>
      <c r="M38" s="239"/>
      <c r="N38" s="239"/>
      <c r="O38" s="236"/>
      <c r="P38" s="239"/>
      <c r="Q38" s="237"/>
      <c r="R38" s="236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:28" ht="14.25">
      <c r="A39" s="333" t="s">
        <v>3</v>
      </c>
      <c r="B39" s="333" t="s">
        <v>377</v>
      </c>
      <c r="C39" s="297"/>
      <c r="D39" s="333" t="s">
        <v>459</v>
      </c>
      <c r="E39" s="257"/>
      <c r="F39" s="257"/>
      <c r="G39" s="257"/>
      <c r="H39" s="255"/>
      <c r="I39" s="209">
        <v>24600</v>
      </c>
      <c r="J39" s="209">
        <v>0</v>
      </c>
      <c r="K39" s="372">
        <v>254000</v>
      </c>
      <c r="L39" s="255"/>
      <c r="M39" s="209">
        <v>0</v>
      </c>
      <c r="N39" s="372">
        <v>0</v>
      </c>
      <c r="O39" s="255"/>
      <c r="P39" s="372">
        <v>134000</v>
      </c>
      <c r="Q39" s="257"/>
      <c r="R39" s="255"/>
      <c r="S39" s="209">
        <v>0</v>
      </c>
      <c r="T39" s="209">
        <v>13500</v>
      </c>
      <c r="U39" s="209">
        <v>0</v>
      </c>
      <c r="V39" s="209">
        <v>195450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621550</v>
      </c>
    </row>
    <row r="40" spans="1:28" ht="14.25">
      <c r="A40" s="369"/>
      <c r="B40" s="356"/>
      <c r="C40" s="353"/>
      <c r="D40" s="333" t="s">
        <v>461</v>
      </c>
      <c r="E40" s="257"/>
      <c r="F40" s="257"/>
      <c r="G40" s="257"/>
      <c r="H40" s="255"/>
      <c r="I40" s="209">
        <v>5000</v>
      </c>
      <c r="J40" s="209">
        <v>0</v>
      </c>
      <c r="K40" s="372">
        <v>5000</v>
      </c>
      <c r="L40" s="255"/>
      <c r="M40" s="209">
        <v>0</v>
      </c>
      <c r="N40" s="372">
        <v>0</v>
      </c>
      <c r="O40" s="255"/>
      <c r="P40" s="372">
        <v>3000</v>
      </c>
      <c r="Q40" s="257"/>
      <c r="R40" s="255"/>
      <c r="S40" s="209">
        <v>0</v>
      </c>
      <c r="T40" s="209">
        <v>0</v>
      </c>
      <c r="U40" s="209">
        <v>0</v>
      </c>
      <c r="V40" s="209">
        <v>5000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09">
        <v>18000</v>
      </c>
    </row>
    <row r="41" spans="1:28" ht="14.25">
      <c r="A41" s="369"/>
      <c r="B41" s="356"/>
      <c r="C41" s="353"/>
      <c r="D41" s="333" t="s">
        <v>410</v>
      </c>
      <c r="E41" s="257"/>
      <c r="F41" s="257"/>
      <c r="G41" s="257"/>
      <c r="H41" s="255"/>
      <c r="I41" s="209">
        <v>58000</v>
      </c>
      <c r="J41" s="209">
        <v>0</v>
      </c>
      <c r="K41" s="372">
        <v>12000</v>
      </c>
      <c r="L41" s="255"/>
      <c r="M41" s="209">
        <v>0</v>
      </c>
      <c r="N41" s="372">
        <v>0</v>
      </c>
      <c r="O41" s="255"/>
      <c r="P41" s="372">
        <v>11000</v>
      </c>
      <c r="Q41" s="257"/>
      <c r="R41" s="255"/>
      <c r="S41" s="209">
        <v>0</v>
      </c>
      <c r="T41" s="209">
        <v>0</v>
      </c>
      <c r="U41" s="209">
        <v>0</v>
      </c>
      <c r="V41" s="209">
        <v>48500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129500</v>
      </c>
    </row>
    <row r="42" spans="1:28" ht="14.25">
      <c r="A42" s="369"/>
      <c r="B42" s="356"/>
      <c r="C42" s="353"/>
      <c r="D42" s="333" t="s">
        <v>463</v>
      </c>
      <c r="E42" s="257"/>
      <c r="F42" s="257"/>
      <c r="G42" s="257"/>
      <c r="H42" s="255"/>
      <c r="I42" s="209">
        <v>38471</v>
      </c>
      <c r="J42" s="209">
        <v>0</v>
      </c>
      <c r="K42" s="372">
        <v>22565</v>
      </c>
      <c r="L42" s="255"/>
      <c r="M42" s="209">
        <v>0</v>
      </c>
      <c r="N42" s="372">
        <v>0</v>
      </c>
      <c r="O42" s="255"/>
      <c r="P42" s="372">
        <v>2956</v>
      </c>
      <c r="Q42" s="257"/>
      <c r="R42" s="255"/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63992</v>
      </c>
    </row>
    <row r="43" spans="1:28" ht="14.25">
      <c r="A43" s="369"/>
      <c r="B43" s="357"/>
      <c r="C43" s="260"/>
      <c r="D43" s="371" t="s">
        <v>513</v>
      </c>
      <c r="E43" s="257"/>
      <c r="F43" s="257"/>
      <c r="G43" s="257"/>
      <c r="H43" s="255"/>
      <c r="I43" s="211">
        <v>126071</v>
      </c>
      <c r="J43" s="211">
        <v>0</v>
      </c>
      <c r="K43" s="378">
        <v>293565</v>
      </c>
      <c r="L43" s="255"/>
      <c r="M43" s="211">
        <v>0</v>
      </c>
      <c r="N43" s="378">
        <v>0</v>
      </c>
      <c r="O43" s="255"/>
      <c r="P43" s="378">
        <v>150956</v>
      </c>
      <c r="Q43" s="257"/>
      <c r="R43" s="255"/>
      <c r="S43" s="211">
        <v>0</v>
      </c>
      <c r="T43" s="211">
        <v>13500</v>
      </c>
      <c r="U43" s="211">
        <v>0</v>
      </c>
      <c r="V43" s="211">
        <v>248950</v>
      </c>
      <c r="W43" s="211">
        <v>0</v>
      </c>
      <c r="X43" s="211">
        <v>0</v>
      </c>
      <c r="Y43" s="211">
        <v>0</v>
      </c>
      <c r="Z43" s="211">
        <v>0</v>
      </c>
      <c r="AA43" s="211">
        <v>0</v>
      </c>
      <c r="AB43" s="211">
        <v>833042</v>
      </c>
    </row>
    <row r="44" spans="1:28" ht="14.25">
      <c r="A44" s="370"/>
      <c r="B44" s="368" t="s">
        <v>514</v>
      </c>
      <c r="C44" s="257"/>
      <c r="D44" s="257"/>
      <c r="E44" s="257"/>
      <c r="F44" s="257"/>
      <c r="G44" s="257"/>
      <c r="H44" s="255"/>
      <c r="I44" s="210">
        <v>126071</v>
      </c>
      <c r="J44" s="210">
        <v>0</v>
      </c>
      <c r="K44" s="367">
        <v>293565</v>
      </c>
      <c r="L44" s="255"/>
      <c r="M44" s="210">
        <v>0</v>
      </c>
      <c r="N44" s="367">
        <v>0</v>
      </c>
      <c r="O44" s="255"/>
      <c r="P44" s="367">
        <v>150956</v>
      </c>
      <c r="Q44" s="257"/>
      <c r="R44" s="255"/>
      <c r="S44" s="210">
        <v>0</v>
      </c>
      <c r="T44" s="210">
        <v>13500</v>
      </c>
      <c r="U44" s="210">
        <v>0</v>
      </c>
      <c r="V44" s="210">
        <v>248950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833042</v>
      </c>
    </row>
    <row r="45" spans="1:28" ht="14.25">
      <c r="A45" s="333" t="s">
        <v>4</v>
      </c>
      <c r="B45" s="333" t="s">
        <v>377</v>
      </c>
      <c r="C45" s="297"/>
      <c r="D45" s="333" t="s">
        <v>413</v>
      </c>
      <c r="E45" s="257"/>
      <c r="F45" s="257"/>
      <c r="G45" s="257"/>
      <c r="H45" s="255"/>
      <c r="I45" s="209">
        <v>57096</v>
      </c>
      <c r="J45" s="209">
        <v>0</v>
      </c>
      <c r="K45" s="372">
        <v>21900</v>
      </c>
      <c r="L45" s="255"/>
      <c r="M45" s="209">
        <v>0</v>
      </c>
      <c r="N45" s="372">
        <v>0</v>
      </c>
      <c r="O45" s="255"/>
      <c r="P45" s="372">
        <v>10700</v>
      </c>
      <c r="Q45" s="257"/>
      <c r="R45" s="255"/>
      <c r="S45" s="209">
        <v>0</v>
      </c>
      <c r="T45" s="209">
        <v>0</v>
      </c>
      <c r="U45" s="209">
        <v>0</v>
      </c>
      <c r="V45" s="209">
        <v>300</v>
      </c>
      <c r="W45" s="209">
        <v>0</v>
      </c>
      <c r="X45" s="209">
        <v>0</v>
      </c>
      <c r="Y45" s="209">
        <v>0</v>
      </c>
      <c r="Z45" s="209">
        <v>0</v>
      </c>
      <c r="AA45" s="209">
        <v>0</v>
      </c>
      <c r="AB45" s="209">
        <v>89996</v>
      </c>
    </row>
    <row r="46" spans="1:28" ht="14.25">
      <c r="A46" s="369"/>
      <c r="B46" s="356"/>
      <c r="C46" s="353"/>
      <c r="D46" s="333" t="s">
        <v>465</v>
      </c>
      <c r="E46" s="257"/>
      <c r="F46" s="257"/>
      <c r="G46" s="257"/>
      <c r="H46" s="255"/>
      <c r="I46" s="209">
        <v>45000</v>
      </c>
      <c r="J46" s="209">
        <v>0</v>
      </c>
      <c r="K46" s="372">
        <v>0</v>
      </c>
      <c r="L46" s="255"/>
      <c r="M46" s="209">
        <v>0</v>
      </c>
      <c r="N46" s="372">
        <v>0</v>
      </c>
      <c r="O46" s="255"/>
      <c r="P46" s="372">
        <v>2000</v>
      </c>
      <c r="Q46" s="257"/>
      <c r="R46" s="255"/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47000</v>
      </c>
    </row>
    <row r="47" spans="1:28" ht="14.25">
      <c r="A47" s="369"/>
      <c r="B47" s="356"/>
      <c r="C47" s="353"/>
      <c r="D47" s="333" t="s">
        <v>415</v>
      </c>
      <c r="E47" s="257"/>
      <c r="F47" s="257"/>
      <c r="G47" s="257"/>
      <c r="H47" s="255"/>
      <c r="I47" s="209">
        <v>479257</v>
      </c>
      <c r="J47" s="209">
        <v>2000</v>
      </c>
      <c r="K47" s="372">
        <v>1602</v>
      </c>
      <c r="L47" s="255"/>
      <c r="M47" s="209">
        <v>9500</v>
      </c>
      <c r="N47" s="372">
        <v>100000</v>
      </c>
      <c r="O47" s="255"/>
      <c r="P47" s="372">
        <v>4036</v>
      </c>
      <c r="Q47" s="257"/>
      <c r="R47" s="255"/>
      <c r="S47" s="209">
        <v>107051</v>
      </c>
      <c r="T47" s="209">
        <v>0</v>
      </c>
      <c r="U47" s="209">
        <v>52975</v>
      </c>
      <c r="V47" s="209">
        <v>0</v>
      </c>
      <c r="W47" s="209">
        <v>78700</v>
      </c>
      <c r="X47" s="209">
        <v>377</v>
      </c>
      <c r="Y47" s="209">
        <v>152200</v>
      </c>
      <c r="Z47" s="209">
        <v>0</v>
      </c>
      <c r="AA47" s="209">
        <v>0</v>
      </c>
      <c r="AB47" s="209">
        <v>987698</v>
      </c>
    </row>
    <row r="48" spans="1:28" ht="14.25">
      <c r="A48" s="369"/>
      <c r="B48" s="356"/>
      <c r="C48" s="353"/>
      <c r="D48" s="333" t="s">
        <v>467</v>
      </c>
      <c r="E48" s="257"/>
      <c r="F48" s="257"/>
      <c r="G48" s="257"/>
      <c r="H48" s="255"/>
      <c r="I48" s="209">
        <v>18841.37</v>
      </c>
      <c r="J48" s="209">
        <v>0</v>
      </c>
      <c r="K48" s="372">
        <v>24600</v>
      </c>
      <c r="L48" s="255"/>
      <c r="M48" s="209">
        <v>0</v>
      </c>
      <c r="N48" s="372">
        <v>0</v>
      </c>
      <c r="O48" s="255"/>
      <c r="P48" s="372">
        <v>0</v>
      </c>
      <c r="Q48" s="257"/>
      <c r="R48" s="255"/>
      <c r="S48" s="209">
        <v>35450</v>
      </c>
      <c r="T48" s="209">
        <v>0</v>
      </c>
      <c r="U48" s="209">
        <v>10000</v>
      </c>
      <c r="V48" s="209">
        <v>12140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09">
        <v>101031.37</v>
      </c>
    </row>
    <row r="49" spans="1:28" ht="14.25">
      <c r="A49" s="369"/>
      <c r="B49" s="357"/>
      <c r="C49" s="260"/>
      <c r="D49" s="371" t="s">
        <v>513</v>
      </c>
      <c r="E49" s="257"/>
      <c r="F49" s="257"/>
      <c r="G49" s="257"/>
      <c r="H49" s="255"/>
      <c r="I49" s="211">
        <v>600194.37</v>
      </c>
      <c r="J49" s="211">
        <v>2000</v>
      </c>
      <c r="K49" s="378">
        <v>48102</v>
      </c>
      <c r="L49" s="255"/>
      <c r="M49" s="211">
        <v>9500</v>
      </c>
      <c r="N49" s="378">
        <v>100000</v>
      </c>
      <c r="O49" s="255"/>
      <c r="P49" s="378">
        <v>16736</v>
      </c>
      <c r="Q49" s="257"/>
      <c r="R49" s="255"/>
      <c r="S49" s="211">
        <v>142501</v>
      </c>
      <c r="T49" s="211">
        <v>0</v>
      </c>
      <c r="U49" s="211">
        <v>62975</v>
      </c>
      <c r="V49" s="211">
        <v>12440</v>
      </c>
      <c r="W49" s="211">
        <v>78700</v>
      </c>
      <c r="X49" s="211">
        <v>377</v>
      </c>
      <c r="Y49" s="211">
        <v>152200</v>
      </c>
      <c r="Z49" s="211">
        <v>0</v>
      </c>
      <c r="AA49" s="211">
        <v>0</v>
      </c>
      <c r="AB49" s="211">
        <v>1225725.37</v>
      </c>
    </row>
    <row r="50" spans="1:28" ht="14.25">
      <c r="A50" s="370"/>
      <c r="B50" s="368" t="s">
        <v>514</v>
      </c>
      <c r="C50" s="257"/>
      <c r="D50" s="257"/>
      <c r="E50" s="257"/>
      <c r="F50" s="257"/>
      <c r="G50" s="257"/>
      <c r="H50" s="255"/>
      <c r="I50" s="210">
        <v>600194.37</v>
      </c>
      <c r="J50" s="210">
        <v>2000</v>
      </c>
      <c r="K50" s="367">
        <v>48102</v>
      </c>
      <c r="L50" s="255"/>
      <c r="M50" s="210">
        <v>9500</v>
      </c>
      <c r="N50" s="367">
        <v>100000</v>
      </c>
      <c r="O50" s="255"/>
      <c r="P50" s="367">
        <v>16736</v>
      </c>
      <c r="Q50" s="257"/>
      <c r="R50" s="255"/>
      <c r="S50" s="210">
        <v>142501</v>
      </c>
      <c r="T50" s="210">
        <v>0</v>
      </c>
      <c r="U50" s="210">
        <v>62975</v>
      </c>
      <c r="V50" s="210">
        <v>12440</v>
      </c>
      <c r="W50" s="210">
        <v>78700</v>
      </c>
      <c r="X50" s="210">
        <v>377</v>
      </c>
      <c r="Y50" s="210">
        <v>152200</v>
      </c>
      <c r="Z50" s="210">
        <v>0</v>
      </c>
      <c r="AA50" s="210">
        <v>0</v>
      </c>
      <c r="AB50" s="210">
        <v>1225725.37</v>
      </c>
    </row>
    <row r="51" spans="1:28" ht="14.25">
      <c r="A51" s="333" t="s">
        <v>5</v>
      </c>
      <c r="B51" s="333" t="s">
        <v>377</v>
      </c>
      <c r="C51" s="297"/>
      <c r="D51" s="333" t="s">
        <v>418</v>
      </c>
      <c r="E51" s="257"/>
      <c r="F51" s="257"/>
      <c r="G51" s="257"/>
      <c r="H51" s="255"/>
      <c r="I51" s="209">
        <v>0</v>
      </c>
      <c r="J51" s="209">
        <v>0</v>
      </c>
      <c r="K51" s="372">
        <v>68399</v>
      </c>
      <c r="L51" s="255"/>
      <c r="M51" s="209">
        <v>0</v>
      </c>
      <c r="N51" s="372">
        <v>0</v>
      </c>
      <c r="O51" s="255"/>
      <c r="P51" s="372">
        <v>5805</v>
      </c>
      <c r="Q51" s="257"/>
      <c r="R51" s="255"/>
      <c r="S51" s="209">
        <v>0</v>
      </c>
      <c r="T51" s="209">
        <v>0</v>
      </c>
      <c r="U51" s="209">
        <v>0</v>
      </c>
      <c r="V51" s="209">
        <v>0</v>
      </c>
      <c r="W51" s="209">
        <v>0</v>
      </c>
      <c r="X51" s="209">
        <v>0</v>
      </c>
      <c r="Y51" s="209">
        <v>0</v>
      </c>
      <c r="Z51" s="209">
        <v>0</v>
      </c>
      <c r="AA51" s="209">
        <v>0</v>
      </c>
      <c r="AB51" s="209">
        <v>74204</v>
      </c>
    </row>
    <row r="52" spans="1:28" ht="14.25">
      <c r="A52" s="369"/>
      <c r="B52" s="356"/>
      <c r="C52" s="353"/>
      <c r="D52" s="333" t="s">
        <v>469</v>
      </c>
      <c r="E52" s="257"/>
      <c r="F52" s="257"/>
      <c r="G52" s="257"/>
      <c r="H52" s="255"/>
      <c r="I52" s="209">
        <v>0</v>
      </c>
      <c r="J52" s="209">
        <v>0</v>
      </c>
      <c r="K52" s="372">
        <v>0</v>
      </c>
      <c r="L52" s="255"/>
      <c r="M52" s="209">
        <v>0</v>
      </c>
      <c r="N52" s="372">
        <v>0</v>
      </c>
      <c r="O52" s="255"/>
      <c r="P52" s="372">
        <v>0</v>
      </c>
      <c r="Q52" s="257"/>
      <c r="R52" s="255"/>
      <c r="S52" s="209">
        <v>0</v>
      </c>
      <c r="T52" s="209">
        <v>0</v>
      </c>
      <c r="U52" s="209">
        <v>0</v>
      </c>
      <c r="V52" s="209">
        <v>585</v>
      </c>
      <c r="W52" s="209">
        <v>0</v>
      </c>
      <c r="X52" s="209">
        <v>0</v>
      </c>
      <c r="Y52" s="209">
        <v>0</v>
      </c>
      <c r="Z52" s="209">
        <v>0</v>
      </c>
      <c r="AA52" s="209">
        <v>0</v>
      </c>
      <c r="AB52" s="209">
        <v>585</v>
      </c>
    </row>
    <row r="53" spans="1:28" ht="14.25">
      <c r="A53" s="369"/>
      <c r="B53" s="356"/>
      <c r="C53" s="353"/>
      <c r="D53" s="333" t="s">
        <v>471</v>
      </c>
      <c r="E53" s="257"/>
      <c r="F53" s="257"/>
      <c r="G53" s="257"/>
      <c r="H53" s="255"/>
      <c r="I53" s="209">
        <v>0</v>
      </c>
      <c r="J53" s="209">
        <v>0</v>
      </c>
      <c r="K53" s="372">
        <v>10785</v>
      </c>
      <c r="L53" s="255"/>
      <c r="M53" s="209">
        <v>0</v>
      </c>
      <c r="N53" s="372">
        <v>0</v>
      </c>
      <c r="O53" s="255"/>
      <c r="P53" s="372">
        <v>5</v>
      </c>
      <c r="Q53" s="257"/>
      <c r="R53" s="255"/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9">
        <v>0</v>
      </c>
      <c r="AB53" s="209">
        <v>10790</v>
      </c>
    </row>
    <row r="54" spans="1:28" ht="14.25">
      <c r="A54" s="369"/>
      <c r="B54" s="356"/>
      <c r="C54" s="353"/>
      <c r="D54" s="333" t="s">
        <v>473</v>
      </c>
      <c r="E54" s="257"/>
      <c r="F54" s="257"/>
      <c r="G54" s="257"/>
      <c r="H54" s="255"/>
      <c r="I54" s="209">
        <v>0</v>
      </c>
      <c r="J54" s="209">
        <v>0</v>
      </c>
      <c r="K54" s="372">
        <v>0</v>
      </c>
      <c r="L54" s="255"/>
      <c r="M54" s="209">
        <v>0</v>
      </c>
      <c r="N54" s="372">
        <v>0</v>
      </c>
      <c r="O54" s="255"/>
      <c r="P54" s="372">
        <v>0</v>
      </c>
      <c r="Q54" s="257"/>
      <c r="R54" s="255"/>
      <c r="S54" s="209">
        <v>425281.9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425281.9</v>
      </c>
    </row>
    <row r="55" spans="1:28" ht="14.25">
      <c r="A55" s="369"/>
      <c r="B55" s="356"/>
      <c r="C55" s="353"/>
      <c r="D55" s="333" t="s">
        <v>475</v>
      </c>
      <c r="E55" s="257"/>
      <c r="F55" s="257"/>
      <c r="G55" s="257"/>
      <c r="H55" s="255"/>
      <c r="I55" s="209">
        <v>0</v>
      </c>
      <c r="J55" s="209">
        <v>0</v>
      </c>
      <c r="K55" s="372">
        <v>0</v>
      </c>
      <c r="L55" s="255"/>
      <c r="M55" s="209">
        <v>0</v>
      </c>
      <c r="N55" s="372">
        <v>0</v>
      </c>
      <c r="O55" s="255"/>
      <c r="P55" s="372">
        <v>0</v>
      </c>
      <c r="Q55" s="257"/>
      <c r="R55" s="255"/>
      <c r="S55" s="209">
        <v>0</v>
      </c>
      <c r="T55" s="209">
        <v>0</v>
      </c>
      <c r="U55" s="209">
        <v>0</v>
      </c>
      <c r="V55" s="209">
        <v>54435</v>
      </c>
      <c r="W55" s="209">
        <v>0</v>
      </c>
      <c r="X55" s="209">
        <v>0</v>
      </c>
      <c r="Y55" s="209">
        <v>0</v>
      </c>
      <c r="Z55" s="209">
        <v>0</v>
      </c>
      <c r="AA55" s="209">
        <v>0</v>
      </c>
      <c r="AB55" s="209">
        <v>54435</v>
      </c>
    </row>
    <row r="56" spans="1:28" ht="14.25">
      <c r="A56" s="369"/>
      <c r="B56" s="356"/>
      <c r="C56" s="353"/>
      <c r="D56" s="333" t="s">
        <v>477</v>
      </c>
      <c r="E56" s="257"/>
      <c r="F56" s="257"/>
      <c r="G56" s="257"/>
      <c r="H56" s="255"/>
      <c r="I56" s="209">
        <v>34000</v>
      </c>
      <c r="J56" s="209">
        <v>0</v>
      </c>
      <c r="K56" s="372">
        <v>0</v>
      </c>
      <c r="L56" s="255"/>
      <c r="M56" s="209">
        <v>0</v>
      </c>
      <c r="N56" s="372">
        <v>0</v>
      </c>
      <c r="O56" s="255"/>
      <c r="P56" s="372">
        <v>0</v>
      </c>
      <c r="Q56" s="257"/>
      <c r="R56" s="255"/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09">
        <v>0</v>
      </c>
      <c r="Z56" s="209">
        <v>0</v>
      </c>
      <c r="AA56" s="209">
        <v>0</v>
      </c>
      <c r="AB56" s="209">
        <v>34000</v>
      </c>
    </row>
    <row r="57" spans="1:28" ht="14.25">
      <c r="A57" s="369"/>
      <c r="B57" s="356"/>
      <c r="C57" s="353"/>
      <c r="D57" s="333" t="s">
        <v>479</v>
      </c>
      <c r="E57" s="257"/>
      <c r="F57" s="257"/>
      <c r="G57" s="257"/>
      <c r="H57" s="255"/>
      <c r="I57" s="209">
        <v>99629</v>
      </c>
      <c r="J57" s="209">
        <v>0</v>
      </c>
      <c r="K57" s="372">
        <v>0</v>
      </c>
      <c r="L57" s="255"/>
      <c r="M57" s="209">
        <v>0</v>
      </c>
      <c r="N57" s="372">
        <v>0</v>
      </c>
      <c r="O57" s="255"/>
      <c r="P57" s="372">
        <v>0</v>
      </c>
      <c r="Q57" s="257"/>
      <c r="R57" s="255"/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09">
        <v>0</v>
      </c>
      <c r="Z57" s="209">
        <v>0</v>
      </c>
      <c r="AA57" s="209">
        <v>0</v>
      </c>
      <c r="AB57" s="209">
        <v>99629</v>
      </c>
    </row>
    <row r="58" spans="1:28" ht="14.25">
      <c r="A58" s="369"/>
      <c r="B58" s="356"/>
      <c r="C58" s="353"/>
      <c r="D58" s="333" t="s">
        <v>420</v>
      </c>
      <c r="E58" s="257"/>
      <c r="F58" s="257"/>
      <c r="G58" s="257"/>
      <c r="H58" s="255"/>
      <c r="I58" s="209">
        <v>5200</v>
      </c>
      <c r="J58" s="209">
        <v>0</v>
      </c>
      <c r="K58" s="372">
        <v>0</v>
      </c>
      <c r="L58" s="255"/>
      <c r="M58" s="209">
        <v>0</v>
      </c>
      <c r="N58" s="372">
        <v>0</v>
      </c>
      <c r="O58" s="255"/>
      <c r="P58" s="372">
        <v>0</v>
      </c>
      <c r="Q58" s="257"/>
      <c r="R58" s="255"/>
      <c r="S58" s="209">
        <v>0</v>
      </c>
      <c r="T58" s="209">
        <v>0</v>
      </c>
      <c r="U58" s="209">
        <v>0</v>
      </c>
      <c r="V58" s="209">
        <v>0</v>
      </c>
      <c r="W58" s="209">
        <v>0</v>
      </c>
      <c r="X58" s="209">
        <v>0</v>
      </c>
      <c r="Y58" s="209">
        <v>0</v>
      </c>
      <c r="Z58" s="209">
        <v>0</v>
      </c>
      <c r="AA58" s="209">
        <v>0</v>
      </c>
      <c r="AB58" s="209">
        <v>5200</v>
      </c>
    </row>
    <row r="59" spans="1:28" ht="14.25">
      <c r="A59" s="369"/>
      <c r="B59" s="356"/>
      <c r="C59" s="353"/>
      <c r="D59" s="333" t="s">
        <v>422</v>
      </c>
      <c r="E59" s="257"/>
      <c r="F59" s="257"/>
      <c r="G59" s="257"/>
      <c r="H59" s="255"/>
      <c r="I59" s="209">
        <v>9050</v>
      </c>
      <c r="J59" s="209">
        <v>0</v>
      </c>
      <c r="K59" s="372">
        <v>17350</v>
      </c>
      <c r="L59" s="255"/>
      <c r="M59" s="209">
        <v>0</v>
      </c>
      <c r="N59" s="372">
        <v>0</v>
      </c>
      <c r="O59" s="255"/>
      <c r="P59" s="372">
        <v>5450</v>
      </c>
      <c r="Q59" s="257"/>
      <c r="R59" s="255"/>
      <c r="S59" s="209">
        <v>0</v>
      </c>
      <c r="T59" s="209">
        <v>0</v>
      </c>
      <c r="U59" s="209">
        <v>0</v>
      </c>
      <c r="V59" s="209">
        <v>20250</v>
      </c>
      <c r="W59" s="209">
        <v>0</v>
      </c>
      <c r="X59" s="209">
        <v>0</v>
      </c>
      <c r="Y59" s="209">
        <v>0</v>
      </c>
      <c r="Z59" s="209">
        <v>0</v>
      </c>
      <c r="AA59" s="209">
        <v>0</v>
      </c>
      <c r="AB59" s="209">
        <v>52100</v>
      </c>
    </row>
    <row r="60" spans="1:28" ht="14.25">
      <c r="A60" s="369"/>
      <c r="B60" s="356"/>
      <c r="C60" s="353"/>
      <c r="D60" s="333" t="s">
        <v>481</v>
      </c>
      <c r="E60" s="257"/>
      <c r="F60" s="257"/>
      <c r="G60" s="257"/>
      <c r="H60" s="255"/>
      <c r="I60" s="209">
        <v>0</v>
      </c>
      <c r="J60" s="209">
        <v>0</v>
      </c>
      <c r="K60" s="372">
        <v>0</v>
      </c>
      <c r="L60" s="255"/>
      <c r="M60" s="209">
        <v>0</v>
      </c>
      <c r="N60" s="372">
        <v>0</v>
      </c>
      <c r="O60" s="255"/>
      <c r="P60" s="372">
        <v>0</v>
      </c>
      <c r="Q60" s="257"/>
      <c r="R60" s="255"/>
      <c r="S60" s="209">
        <v>20000</v>
      </c>
      <c r="T60" s="209">
        <v>0</v>
      </c>
      <c r="U60" s="209">
        <v>0</v>
      </c>
      <c r="V60" s="209">
        <v>0</v>
      </c>
      <c r="W60" s="209">
        <v>0</v>
      </c>
      <c r="X60" s="209">
        <v>0</v>
      </c>
      <c r="Y60" s="209">
        <v>0</v>
      </c>
      <c r="Z60" s="209">
        <v>0</v>
      </c>
      <c r="AA60" s="209">
        <v>0</v>
      </c>
      <c r="AB60" s="209">
        <v>20000</v>
      </c>
    </row>
    <row r="61" spans="1:28" ht="14.25">
      <c r="A61" s="369"/>
      <c r="B61" s="357"/>
      <c r="C61" s="260"/>
      <c r="D61" s="371" t="s">
        <v>513</v>
      </c>
      <c r="E61" s="257"/>
      <c r="F61" s="257"/>
      <c r="G61" s="257"/>
      <c r="H61" s="255"/>
      <c r="I61" s="211">
        <v>147879</v>
      </c>
      <c r="J61" s="211">
        <v>0</v>
      </c>
      <c r="K61" s="378">
        <v>96534</v>
      </c>
      <c r="L61" s="255"/>
      <c r="M61" s="211">
        <v>0</v>
      </c>
      <c r="N61" s="378">
        <v>0</v>
      </c>
      <c r="O61" s="255"/>
      <c r="P61" s="378">
        <v>11260</v>
      </c>
      <c r="Q61" s="257"/>
      <c r="R61" s="255"/>
      <c r="S61" s="211">
        <v>445281.9</v>
      </c>
      <c r="T61" s="211">
        <v>0</v>
      </c>
      <c r="U61" s="211">
        <v>0</v>
      </c>
      <c r="V61" s="211">
        <v>75270</v>
      </c>
      <c r="W61" s="211">
        <v>0</v>
      </c>
      <c r="X61" s="211">
        <v>0</v>
      </c>
      <c r="Y61" s="211">
        <v>0</v>
      </c>
      <c r="Z61" s="211">
        <v>0</v>
      </c>
      <c r="AA61" s="211">
        <v>0</v>
      </c>
      <c r="AB61" s="211">
        <v>776224.9</v>
      </c>
    </row>
    <row r="62" spans="1:28" ht="14.25">
      <c r="A62" s="370"/>
      <c r="B62" s="368" t="s">
        <v>514</v>
      </c>
      <c r="C62" s="257"/>
      <c r="D62" s="257"/>
      <c r="E62" s="257"/>
      <c r="F62" s="257"/>
      <c r="G62" s="257"/>
      <c r="H62" s="255"/>
      <c r="I62" s="210">
        <v>147879</v>
      </c>
      <c r="J62" s="210">
        <v>0</v>
      </c>
      <c r="K62" s="367">
        <v>96534</v>
      </c>
      <c r="L62" s="255"/>
      <c r="M62" s="210">
        <v>0</v>
      </c>
      <c r="N62" s="367">
        <v>0</v>
      </c>
      <c r="O62" s="255"/>
      <c r="P62" s="367">
        <v>11260</v>
      </c>
      <c r="Q62" s="257"/>
      <c r="R62" s="255"/>
      <c r="S62" s="210">
        <v>445281.9</v>
      </c>
      <c r="T62" s="210">
        <v>0</v>
      </c>
      <c r="U62" s="210">
        <v>0</v>
      </c>
      <c r="V62" s="210">
        <v>75270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776224.9</v>
      </c>
    </row>
    <row r="63" spans="1:28" ht="14.25">
      <c r="A63" s="333" t="s">
        <v>6</v>
      </c>
      <c r="B63" s="333" t="s">
        <v>377</v>
      </c>
      <c r="C63" s="297"/>
      <c r="D63" s="333" t="s">
        <v>425</v>
      </c>
      <c r="E63" s="257"/>
      <c r="F63" s="257"/>
      <c r="G63" s="257"/>
      <c r="H63" s="255"/>
      <c r="I63" s="209">
        <v>108088.68</v>
      </c>
      <c r="J63" s="209">
        <v>0</v>
      </c>
      <c r="K63" s="372">
        <v>0</v>
      </c>
      <c r="L63" s="255"/>
      <c r="M63" s="209">
        <v>0</v>
      </c>
      <c r="N63" s="372">
        <v>0</v>
      </c>
      <c r="O63" s="255"/>
      <c r="P63" s="372">
        <v>11181.99</v>
      </c>
      <c r="Q63" s="257"/>
      <c r="R63" s="255"/>
      <c r="S63" s="209">
        <v>0</v>
      </c>
      <c r="T63" s="209">
        <v>0</v>
      </c>
      <c r="U63" s="209">
        <v>0</v>
      </c>
      <c r="V63" s="209">
        <v>0</v>
      </c>
      <c r="W63" s="209">
        <v>0</v>
      </c>
      <c r="X63" s="209">
        <v>0</v>
      </c>
      <c r="Y63" s="209">
        <v>0</v>
      </c>
      <c r="Z63" s="209">
        <v>0</v>
      </c>
      <c r="AA63" s="209">
        <v>0</v>
      </c>
      <c r="AB63" s="209">
        <v>119270.67</v>
      </c>
    </row>
    <row r="64" spans="1:28" ht="14.25">
      <c r="A64" s="369"/>
      <c r="B64" s="356"/>
      <c r="C64" s="353"/>
      <c r="D64" s="333" t="s">
        <v>427</v>
      </c>
      <c r="E64" s="257"/>
      <c r="F64" s="257"/>
      <c r="G64" s="257"/>
      <c r="H64" s="255"/>
      <c r="I64" s="209">
        <v>4180</v>
      </c>
      <c r="J64" s="209">
        <v>0</v>
      </c>
      <c r="K64" s="372">
        <v>0</v>
      </c>
      <c r="L64" s="255"/>
      <c r="M64" s="209">
        <v>0</v>
      </c>
      <c r="N64" s="372">
        <v>0</v>
      </c>
      <c r="O64" s="255"/>
      <c r="P64" s="372">
        <v>2040</v>
      </c>
      <c r="Q64" s="257"/>
      <c r="R64" s="255"/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09">
        <v>0</v>
      </c>
      <c r="Z64" s="209">
        <v>0</v>
      </c>
      <c r="AA64" s="209">
        <v>0</v>
      </c>
      <c r="AB64" s="209">
        <v>6220</v>
      </c>
    </row>
    <row r="65" spans="1:28" ht="14.25">
      <c r="A65" s="369"/>
      <c r="B65" s="356"/>
      <c r="C65" s="353"/>
      <c r="D65" s="333" t="s">
        <v>483</v>
      </c>
      <c r="E65" s="257"/>
      <c r="F65" s="257"/>
      <c r="G65" s="257"/>
      <c r="H65" s="255"/>
      <c r="I65" s="209">
        <v>12950.84</v>
      </c>
      <c r="J65" s="209">
        <v>0</v>
      </c>
      <c r="K65" s="372">
        <v>0</v>
      </c>
      <c r="L65" s="255"/>
      <c r="M65" s="209">
        <v>0</v>
      </c>
      <c r="N65" s="372">
        <v>0</v>
      </c>
      <c r="O65" s="255"/>
      <c r="P65" s="372">
        <v>5004</v>
      </c>
      <c r="Q65" s="257"/>
      <c r="R65" s="255"/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09">
        <v>0</v>
      </c>
      <c r="AA65" s="209">
        <v>0</v>
      </c>
      <c r="AB65" s="209">
        <v>17954.84</v>
      </c>
    </row>
    <row r="66" spans="1:28" ht="14.25">
      <c r="A66" s="369"/>
      <c r="B66" s="356"/>
      <c r="C66" s="353"/>
      <c r="D66" s="333" t="s">
        <v>485</v>
      </c>
      <c r="E66" s="257"/>
      <c r="F66" s="257"/>
      <c r="G66" s="257"/>
      <c r="H66" s="255"/>
      <c r="I66" s="209">
        <v>20000</v>
      </c>
      <c r="J66" s="209">
        <v>0</v>
      </c>
      <c r="K66" s="372">
        <v>0</v>
      </c>
      <c r="L66" s="255"/>
      <c r="M66" s="209">
        <v>0</v>
      </c>
      <c r="N66" s="372">
        <v>0</v>
      </c>
      <c r="O66" s="255"/>
      <c r="P66" s="372">
        <v>0</v>
      </c>
      <c r="Q66" s="257"/>
      <c r="R66" s="255"/>
      <c r="S66" s="209">
        <v>0</v>
      </c>
      <c r="T66" s="209">
        <v>0</v>
      </c>
      <c r="U66" s="209">
        <v>0</v>
      </c>
      <c r="V66" s="209">
        <v>0</v>
      </c>
      <c r="W66" s="209">
        <v>0</v>
      </c>
      <c r="X66" s="209">
        <v>0</v>
      </c>
      <c r="Y66" s="209">
        <v>0</v>
      </c>
      <c r="Z66" s="209">
        <v>0</v>
      </c>
      <c r="AA66" s="209">
        <v>0</v>
      </c>
      <c r="AB66" s="209">
        <v>20000</v>
      </c>
    </row>
    <row r="67" spans="1:28" ht="14.25">
      <c r="A67" s="369"/>
      <c r="B67" s="356"/>
      <c r="C67" s="353"/>
      <c r="D67" s="333" t="s">
        <v>487</v>
      </c>
      <c r="E67" s="257"/>
      <c r="F67" s="257"/>
      <c r="G67" s="257"/>
      <c r="H67" s="255"/>
      <c r="I67" s="209">
        <v>53299</v>
      </c>
      <c r="J67" s="209">
        <v>0</v>
      </c>
      <c r="K67" s="372">
        <v>0</v>
      </c>
      <c r="L67" s="255"/>
      <c r="M67" s="209">
        <v>0</v>
      </c>
      <c r="N67" s="372">
        <v>0</v>
      </c>
      <c r="O67" s="255"/>
      <c r="P67" s="372">
        <v>16012</v>
      </c>
      <c r="Q67" s="257"/>
      <c r="R67" s="255"/>
      <c r="S67" s="209">
        <v>0</v>
      </c>
      <c r="T67" s="209">
        <v>0</v>
      </c>
      <c r="U67" s="209">
        <v>0</v>
      </c>
      <c r="V67" s="209">
        <v>0</v>
      </c>
      <c r="W67" s="209">
        <v>0</v>
      </c>
      <c r="X67" s="209">
        <v>0</v>
      </c>
      <c r="Y67" s="209">
        <v>0</v>
      </c>
      <c r="Z67" s="209">
        <v>0</v>
      </c>
      <c r="AA67" s="209">
        <v>0</v>
      </c>
      <c r="AB67" s="209">
        <v>69311</v>
      </c>
    </row>
    <row r="68" spans="1:28" ht="14.25">
      <c r="A68" s="369"/>
      <c r="B68" s="357"/>
      <c r="C68" s="260"/>
      <c r="D68" s="371" t="s">
        <v>513</v>
      </c>
      <c r="E68" s="257"/>
      <c r="F68" s="257"/>
      <c r="G68" s="257"/>
      <c r="H68" s="255"/>
      <c r="I68" s="211">
        <v>198518.52</v>
      </c>
      <c r="J68" s="211">
        <v>0</v>
      </c>
      <c r="K68" s="378">
        <v>0</v>
      </c>
      <c r="L68" s="255"/>
      <c r="M68" s="211">
        <v>0</v>
      </c>
      <c r="N68" s="378">
        <v>0</v>
      </c>
      <c r="O68" s="255"/>
      <c r="P68" s="378">
        <v>34237.99</v>
      </c>
      <c r="Q68" s="257"/>
      <c r="R68" s="255"/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232756.51</v>
      </c>
    </row>
    <row r="69" spans="1:28" ht="14.25">
      <c r="A69" s="370"/>
      <c r="B69" s="368" t="s">
        <v>514</v>
      </c>
      <c r="C69" s="257"/>
      <c r="D69" s="257"/>
      <c r="E69" s="257"/>
      <c r="F69" s="257"/>
      <c r="G69" s="257"/>
      <c r="H69" s="255"/>
      <c r="I69" s="210">
        <v>198518.52</v>
      </c>
      <c r="J69" s="210">
        <v>0</v>
      </c>
      <c r="K69" s="367">
        <v>0</v>
      </c>
      <c r="L69" s="255"/>
      <c r="M69" s="210">
        <v>0</v>
      </c>
      <c r="N69" s="367">
        <v>0</v>
      </c>
      <c r="O69" s="255"/>
      <c r="P69" s="367">
        <v>34237.99</v>
      </c>
      <c r="Q69" s="257"/>
      <c r="R69" s="255"/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232756.51</v>
      </c>
    </row>
    <row r="70" spans="1:28" ht="14.25">
      <c r="A70" s="333" t="s">
        <v>39</v>
      </c>
      <c r="B70" s="333" t="s">
        <v>377</v>
      </c>
      <c r="C70" s="297"/>
      <c r="D70" s="333" t="s">
        <v>490</v>
      </c>
      <c r="E70" s="257"/>
      <c r="F70" s="257"/>
      <c r="G70" s="257"/>
      <c r="H70" s="255"/>
      <c r="I70" s="209">
        <v>90500</v>
      </c>
      <c r="J70" s="209">
        <v>0</v>
      </c>
      <c r="K70" s="372">
        <v>7500</v>
      </c>
      <c r="L70" s="255"/>
      <c r="M70" s="209">
        <v>0</v>
      </c>
      <c r="N70" s="372">
        <v>0</v>
      </c>
      <c r="O70" s="255"/>
      <c r="P70" s="372">
        <v>0</v>
      </c>
      <c r="Q70" s="257"/>
      <c r="R70" s="255"/>
      <c r="S70" s="209">
        <v>19500</v>
      </c>
      <c r="T70" s="209">
        <v>0</v>
      </c>
      <c r="U70" s="209">
        <v>0</v>
      </c>
      <c r="V70" s="209">
        <v>27700</v>
      </c>
      <c r="W70" s="209">
        <v>0</v>
      </c>
      <c r="X70" s="209">
        <v>0</v>
      </c>
      <c r="Y70" s="209">
        <v>0</v>
      </c>
      <c r="Z70" s="209">
        <v>0</v>
      </c>
      <c r="AA70" s="209">
        <v>0</v>
      </c>
      <c r="AB70" s="209">
        <v>145200</v>
      </c>
    </row>
    <row r="71" spans="1:28" ht="14.25">
      <c r="A71" s="369"/>
      <c r="B71" s="356"/>
      <c r="C71" s="353"/>
      <c r="D71" s="333" t="s">
        <v>492</v>
      </c>
      <c r="E71" s="257"/>
      <c r="F71" s="257"/>
      <c r="G71" s="257"/>
      <c r="H71" s="255"/>
      <c r="I71" s="209">
        <v>0</v>
      </c>
      <c r="J71" s="209">
        <v>0</v>
      </c>
      <c r="K71" s="372">
        <v>30000</v>
      </c>
      <c r="L71" s="255"/>
      <c r="M71" s="209">
        <v>0</v>
      </c>
      <c r="N71" s="372">
        <v>0</v>
      </c>
      <c r="O71" s="255"/>
      <c r="P71" s="372">
        <v>0</v>
      </c>
      <c r="Q71" s="257"/>
      <c r="R71" s="255"/>
      <c r="S71" s="209">
        <v>2400</v>
      </c>
      <c r="T71" s="209">
        <v>0</v>
      </c>
      <c r="U71" s="209">
        <v>0</v>
      </c>
      <c r="V71" s="209">
        <v>0</v>
      </c>
      <c r="W71" s="209">
        <v>0</v>
      </c>
      <c r="X71" s="209">
        <v>0</v>
      </c>
      <c r="Y71" s="209">
        <v>0</v>
      </c>
      <c r="Z71" s="209">
        <v>0</v>
      </c>
      <c r="AA71" s="209">
        <v>0</v>
      </c>
      <c r="AB71" s="209">
        <v>32400</v>
      </c>
    </row>
    <row r="72" spans="1:28" ht="14.25">
      <c r="A72" s="369"/>
      <c r="B72" s="356"/>
      <c r="C72" s="353"/>
      <c r="D72" s="333" t="s">
        <v>254</v>
      </c>
      <c r="E72" s="257"/>
      <c r="F72" s="257"/>
      <c r="G72" s="257"/>
      <c r="H72" s="255"/>
      <c r="I72" s="209">
        <v>50000</v>
      </c>
      <c r="J72" s="209">
        <v>0</v>
      </c>
      <c r="K72" s="372">
        <v>0</v>
      </c>
      <c r="L72" s="255"/>
      <c r="M72" s="209">
        <v>0</v>
      </c>
      <c r="N72" s="372">
        <v>0</v>
      </c>
      <c r="O72" s="255"/>
      <c r="P72" s="372">
        <v>79948</v>
      </c>
      <c r="Q72" s="257"/>
      <c r="R72" s="255"/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09">
        <v>0</v>
      </c>
      <c r="Z72" s="209">
        <v>0</v>
      </c>
      <c r="AA72" s="209">
        <v>0</v>
      </c>
      <c r="AB72" s="209">
        <v>129948</v>
      </c>
    </row>
    <row r="73" spans="1:28" ht="14.25">
      <c r="A73" s="369"/>
      <c r="B73" s="357"/>
      <c r="C73" s="260"/>
      <c r="D73" s="371" t="s">
        <v>513</v>
      </c>
      <c r="E73" s="257"/>
      <c r="F73" s="257"/>
      <c r="G73" s="257"/>
      <c r="H73" s="255"/>
      <c r="I73" s="211">
        <v>140500</v>
      </c>
      <c r="J73" s="211">
        <v>0</v>
      </c>
      <c r="K73" s="378">
        <v>37500</v>
      </c>
      <c r="L73" s="255"/>
      <c r="M73" s="211">
        <v>0</v>
      </c>
      <c r="N73" s="378">
        <v>0</v>
      </c>
      <c r="O73" s="255"/>
      <c r="P73" s="378">
        <v>79948</v>
      </c>
      <c r="Q73" s="257"/>
      <c r="R73" s="255"/>
      <c r="S73" s="211">
        <v>21900</v>
      </c>
      <c r="T73" s="211">
        <v>0</v>
      </c>
      <c r="U73" s="211">
        <v>0</v>
      </c>
      <c r="V73" s="211">
        <v>27700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11">
        <v>307548</v>
      </c>
    </row>
    <row r="74" spans="1:28" ht="14.25">
      <c r="A74" s="370"/>
      <c r="B74" s="368" t="s">
        <v>514</v>
      </c>
      <c r="C74" s="257"/>
      <c r="D74" s="257"/>
      <c r="E74" s="257"/>
      <c r="F74" s="257"/>
      <c r="G74" s="257"/>
      <c r="H74" s="255"/>
      <c r="I74" s="210">
        <v>140500</v>
      </c>
      <c r="J74" s="210">
        <v>0</v>
      </c>
      <c r="K74" s="367">
        <v>37500</v>
      </c>
      <c r="L74" s="255"/>
      <c r="M74" s="210">
        <v>0</v>
      </c>
      <c r="N74" s="367">
        <v>0</v>
      </c>
      <c r="O74" s="255"/>
      <c r="P74" s="367">
        <v>79948</v>
      </c>
      <c r="Q74" s="257"/>
      <c r="R74" s="255"/>
      <c r="S74" s="210">
        <v>21900</v>
      </c>
      <c r="T74" s="210">
        <v>0</v>
      </c>
      <c r="U74" s="210">
        <v>0</v>
      </c>
      <c r="V74" s="210">
        <v>27700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210">
        <v>307548</v>
      </c>
    </row>
    <row r="75" spans="1:28" ht="14.25">
      <c r="A75" s="241"/>
      <c r="B75" s="240"/>
      <c r="C75" s="238"/>
      <c r="D75" s="237"/>
      <c r="E75" s="237"/>
      <c r="F75" s="237"/>
      <c r="G75" s="237"/>
      <c r="H75" s="236"/>
      <c r="I75" s="239"/>
      <c r="J75" s="239"/>
      <c r="K75" s="239"/>
      <c r="L75" s="236"/>
      <c r="M75" s="239"/>
      <c r="N75" s="239"/>
      <c r="O75" s="236"/>
      <c r="P75" s="239"/>
      <c r="Q75" s="237"/>
      <c r="R75" s="236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</row>
    <row r="76" spans="1:28" ht="14.25">
      <c r="A76" s="333" t="s">
        <v>40</v>
      </c>
      <c r="B76" s="333" t="s">
        <v>377</v>
      </c>
      <c r="C76" s="297"/>
      <c r="D76" s="333" t="s">
        <v>501</v>
      </c>
      <c r="E76" s="257"/>
      <c r="F76" s="257"/>
      <c r="G76" s="257"/>
      <c r="H76" s="255"/>
      <c r="I76" s="209">
        <v>0</v>
      </c>
      <c r="J76" s="209">
        <v>0</v>
      </c>
      <c r="K76" s="372">
        <v>0</v>
      </c>
      <c r="L76" s="255"/>
      <c r="M76" s="209">
        <v>0</v>
      </c>
      <c r="N76" s="372">
        <v>0</v>
      </c>
      <c r="O76" s="255"/>
      <c r="P76" s="372">
        <v>0</v>
      </c>
      <c r="Q76" s="257"/>
      <c r="R76" s="255"/>
      <c r="S76" s="209">
        <v>30000</v>
      </c>
      <c r="T76" s="209">
        <v>0</v>
      </c>
      <c r="U76" s="209">
        <v>0</v>
      </c>
      <c r="V76" s="209">
        <v>0</v>
      </c>
      <c r="W76" s="209">
        <v>0</v>
      </c>
      <c r="X76" s="209">
        <v>0</v>
      </c>
      <c r="Y76" s="209">
        <v>0</v>
      </c>
      <c r="Z76" s="209">
        <v>0</v>
      </c>
      <c r="AA76" s="209">
        <v>0</v>
      </c>
      <c r="AB76" s="209">
        <v>30000</v>
      </c>
    </row>
    <row r="77" spans="1:28" ht="14.25">
      <c r="A77" s="369"/>
      <c r="B77" s="356"/>
      <c r="C77" s="353"/>
      <c r="D77" s="333" t="s">
        <v>503</v>
      </c>
      <c r="E77" s="257"/>
      <c r="F77" s="257"/>
      <c r="G77" s="257"/>
      <c r="H77" s="255"/>
      <c r="I77" s="209">
        <v>0</v>
      </c>
      <c r="J77" s="209">
        <v>0</v>
      </c>
      <c r="K77" s="372">
        <v>0</v>
      </c>
      <c r="L77" s="255"/>
      <c r="M77" s="209">
        <v>0</v>
      </c>
      <c r="N77" s="372">
        <v>0</v>
      </c>
      <c r="O77" s="255"/>
      <c r="P77" s="372">
        <v>0</v>
      </c>
      <c r="Q77" s="257"/>
      <c r="R77" s="255"/>
      <c r="S77" s="209">
        <v>0</v>
      </c>
      <c r="T77" s="209">
        <v>0</v>
      </c>
      <c r="U77" s="209">
        <v>0</v>
      </c>
      <c r="V77" s="209">
        <v>0</v>
      </c>
      <c r="W77" s="209">
        <v>0</v>
      </c>
      <c r="X77" s="209">
        <v>0</v>
      </c>
      <c r="Y77" s="209">
        <v>0</v>
      </c>
      <c r="Z77" s="209">
        <v>704000</v>
      </c>
      <c r="AA77" s="209">
        <v>0</v>
      </c>
      <c r="AB77" s="209">
        <v>704000</v>
      </c>
    </row>
    <row r="78" spans="1:28" ht="14.25">
      <c r="A78" s="369"/>
      <c r="B78" s="356"/>
      <c r="C78" s="353"/>
      <c r="D78" s="333" t="s">
        <v>505</v>
      </c>
      <c r="E78" s="257"/>
      <c r="F78" s="257"/>
      <c r="G78" s="257"/>
      <c r="H78" s="255"/>
      <c r="I78" s="209">
        <v>0</v>
      </c>
      <c r="J78" s="209">
        <v>0</v>
      </c>
      <c r="K78" s="372">
        <v>0</v>
      </c>
      <c r="L78" s="255"/>
      <c r="M78" s="209">
        <v>0</v>
      </c>
      <c r="N78" s="372">
        <v>0</v>
      </c>
      <c r="O78" s="255"/>
      <c r="P78" s="372">
        <v>0</v>
      </c>
      <c r="Q78" s="257"/>
      <c r="R78" s="255"/>
      <c r="S78" s="209">
        <v>0</v>
      </c>
      <c r="T78" s="209">
        <v>0</v>
      </c>
      <c r="U78" s="209">
        <v>0</v>
      </c>
      <c r="V78" s="209">
        <v>0</v>
      </c>
      <c r="W78" s="209">
        <v>0</v>
      </c>
      <c r="X78" s="209">
        <v>0</v>
      </c>
      <c r="Y78" s="209">
        <v>0</v>
      </c>
      <c r="Z78" s="209">
        <v>2507000</v>
      </c>
      <c r="AA78" s="209">
        <v>0</v>
      </c>
      <c r="AB78" s="209">
        <v>2507000</v>
      </c>
    </row>
    <row r="79" spans="1:28" ht="14.25">
      <c r="A79" s="369"/>
      <c r="B79" s="357"/>
      <c r="C79" s="260"/>
      <c r="D79" s="371" t="s">
        <v>513</v>
      </c>
      <c r="E79" s="257"/>
      <c r="F79" s="257"/>
      <c r="G79" s="257"/>
      <c r="H79" s="255"/>
      <c r="I79" s="211">
        <v>0</v>
      </c>
      <c r="J79" s="211">
        <v>0</v>
      </c>
      <c r="K79" s="378">
        <v>0</v>
      </c>
      <c r="L79" s="255"/>
      <c r="M79" s="211">
        <v>0</v>
      </c>
      <c r="N79" s="378">
        <v>0</v>
      </c>
      <c r="O79" s="255"/>
      <c r="P79" s="378">
        <v>0</v>
      </c>
      <c r="Q79" s="257"/>
      <c r="R79" s="255"/>
      <c r="S79" s="211">
        <v>30000</v>
      </c>
      <c r="T79" s="211">
        <v>0</v>
      </c>
      <c r="U79" s="211">
        <v>0</v>
      </c>
      <c r="V79" s="211">
        <v>0</v>
      </c>
      <c r="W79" s="211">
        <v>0</v>
      </c>
      <c r="X79" s="211">
        <v>0</v>
      </c>
      <c r="Y79" s="211">
        <v>0</v>
      </c>
      <c r="Z79" s="211">
        <v>3211000</v>
      </c>
      <c r="AA79" s="211">
        <v>0</v>
      </c>
      <c r="AB79" s="211">
        <v>3241000</v>
      </c>
    </row>
    <row r="80" spans="1:28" ht="14.25">
      <c r="A80" s="370"/>
      <c r="B80" s="368" t="s">
        <v>514</v>
      </c>
      <c r="C80" s="257"/>
      <c r="D80" s="257"/>
      <c r="E80" s="257"/>
      <c r="F80" s="257"/>
      <c r="G80" s="257"/>
      <c r="H80" s="255"/>
      <c r="I80" s="210">
        <v>0</v>
      </c>
      <c r="J80" s="210">
        <v>0</v>
      </c>
      <c r="K80" s="367">
        <v>0</v>
      </c>
      <c r="L80" s="255"/>
      <c r="M80" s="210">
        <v>0</v>
      </c>
      <c r="N80" s="367">
        <v>0</v>
      </c>
      <c r="O80" s="255"/>
      <c r="P80" s="367">
        <v>0</v>
      </c>
      <c r="Q80" s="257"/>
      <c r="R80" s="255"/>
      <c r="S80" s="210">
        <v>30000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3211000</v>
      </c>
      <c r="AA80" s="210">
        <v>0</v>
      </c>
      <c r="AB80" s="210">
        <v>3241000</v>
      </c>
    </row>
    <row r="81" spans="1:28" ht="14.25">
      <c r="A81" s="333" t="s">
        <v>21</v>
      </c>
      <c r="B81" s="333" t="s">
        <v>377</v>
      </c>
      <c r="C81" s="297"/>
      <c r="D81" s="333" t="s">
        <v>498</v>
      </c>
      <c r="E81" s="257"/>
      <c r="F81" s="257"/>
      <c r="G81" s="257"/>
      <c r="H81" s="255"/>
      <c r="I81" s="209">
        <v>13000</v>
      </c>
      <c r="J81" s="209">
        <v>0</v>
      </c>
      <c r="K81" s="372">
        <v>0</v>
      </c>
      <c r="L81" s="255"/>
      <c r="M81" s="209">
        <v>0</v>
      </c>
      <c r="N81" s="372">
        <v>0</v>
      </c>
      <c r="O81" s="255"/>
      <c r="P81" s="372">
        <v>631840</v>
      </c>
      <c r="Q81" s="257"/>
      <c r="R81" s="255"/>
      <c r="S81" s="209">
        <v>0</v>
      </c>
      <c r="T81" s="209">
        <v>0</v>
      </c>
      <c r="U81" s="209">
        <v>0</v>
      </c>
      <c r="V81" s="209">
        <v>199284</v>
      </c>
      <c r="W81" s="209">
        <v>0</v>
      </c>
      <c r="X81" s="209">
        <v>0</v>
      </c>
      <c r="Y81" s="209">
        <v>0</v>
      </c>
      <c r="Z81" s="209">
        <v>0</v>
      </c>
      <c r="AA81" s="209">
        <v>0</v>
      </c>
      <c r="AB81" s="209">
        <v>844124</v>
      </c>
    </row>
    <row r="82" spans="1:28" ht="14.25">
      <c r="A82" s="369"/>
      <c r="B82" s="356"/>
      <c r="C82" s="353"/>
      <c r="D82" s="333" t="s">
        <v>616</v>
      </c>
      <c r="E82" s="257"/>
      <c r="F82" s="257"/>
      <c r="G82" s="257"/>
      <c r="H82" s="255"/>
      <c r="I82" s="209">
        <v>0</v>
      </c>
      <c r="J82" s="209">
        <v>0</v>
      </c>
      <c r="K82" s="372">
        <v>0</v>
      </c>
      <c r="L82" s="255"/>
      <c r="M82" s="209">
        <v>0</v>
      </c>
      <c r="N82" s="372">
        <v>0</v>
      </c>
      <c r="O82" s="255"/>
      <c r="P82" s="372">
        <v>0</v>
      </c>
      <c r="Q82" s="257"/>
      <c r="R82" s="255"/>
      <c r="S82" s="209">
        <v>0</v>
      </c>
      <c r="T82" s="209">
        <v>0</v>
      </c>
      <c r="U82" s="209">
        <v>240000</v>
      </c>
      <c r="V82" s="209">
        <v>0</v>
      </c>
      <c r="W82" s="209">
        <v>0</v>
      </c>
      <c r="X82" s="209">
        <v>0</v>
      </c>
      <c r="Y82" s="209">
        <v>0</v>
      </c>
      <c r="Z82" s="209">
        <v>0</v>
      </c>
      <c r="AA82" s="209">
        <v>0</v>
      </c>
      <c r="AB82" s="209">
        <v>240000</v>
      </c>
    </row>
    <row r="83" spans="1:28" ht="14.25">
      <c r="A83" s="369"/>
      <c r="B83" s="357"/>
      <c r="C83" s="260"/>
      <c r="D83" s="371" t="s">
        <v>513</v>
      </c>
      <c r="E83" s="257"/>
      <c r="F83" s="257"/>
      <c r="G83" s="257"/>
      <c r="H83" s="255"/>
      <c r="I83" s="211">
        <v>13000</v>
      </c>
      <c r="J83" s="211">
        <v>0</v>
      </c>
      <c r="K83" s="378">
        <v>0</v>
      </c>
      <c r="L83" s="255"/>
      <c r="M83" s="211">
        <v>0</v>
      </c>
      <c r="N83" s="378">
        <v>0</v>
      </c>
      <c r="O83" s="255"/>
      <c r="P83" s="378">
        <v>631840</v>
      </c>
      <c r="Q83" s="257"/>
      <c r="R83" s="255"/>
      <c r="S83" s="211">
        <v>0</v>
      </c>
      <c r="T83" s="211">
        <v>0</v>
      </c>
      <c r="U83" s="211">
        <v>240000</v>
      </c>
      <c r="V83" s="211">
        <v>199284</v>
      </c>
      <c r="W83" s="211">
        <v>0</v>
      </c>
      <c r="X83" s="211">
        <v>0</v>
      </c>
      <c r="Y83" s="211">
        <v>0</v>
      </c>
      <c r="Z83" s="211">
        <v>0</v>
      </c>
      <c r="AA83" s="211">
        <v>0</v>
      </c>
      <c r="AB83" s="211">
        <v>1084124</v>
      </c>
    </row>
    <row r="84" spans="1:28" ht="14.25">
      <c r="A84" s="370"/>
      <c r="B84" s="368" t="s">
        <v>514</v>
      </c>
      <c r="C84" s="257"/>
      <c r="D84" s="257"/>
      <c r="E84" s="257"/>
      <c r="F84" s="257"/>
      <c r="G84" s="257"/>
      <c r="H84" s="255"/>
      <c r="I84" s="210">
        <v>13000</v>
      </c>
      <c r="J84" s="210">
        <v>0</v>
      </c>
      <c r="K84" s="367">
        <v>0</v>
      </c>
      <c r="L84" s="255"/>
      <c r="M84" s="210">
        <v>0</v>
      </c>
      <c r="N84" s="367">
        <v>0</v>
      </c>
      <c r="O84" s="255"/>
      <c r="P84" s="367">
        <v>631840</v>
      </c>
      <c r="Q84" s="257"/>
      <c r="R84" s="255"/>
      <c r="S84" s="210">
        <v>0</v>
      </c>
      <c r="T84" s="210">
        <v>0</v>
      </c>
      <c r="U84" s="210">
        <v>240000</v>
      </c>
      <c r="V84" s="210">
        <v>199284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210">
        <v>1084124</v>
      </c>
    </row>
    <row r="85" spans="1:28" ht="14.25">
      <c r="A85" s="379" t="s">
        <v>384</v>
      </c>
      <c r="B85" s="257"/>
      <c r="C85" s="257"/>
      <c r="D85" s="257"/>
      <c r="E85" s="257"/>
      <c r="F85" s="257"/>
      <c r="G85" s="257"/>
      <c r="H85" s="255"/>
      <c r="I85" s="212">
        <v>3262981.89</v>
      </c>
      <c r="J85" s="212">
        <v>2000</v>
      </c>
      <c r="K85" s="380">
        <v>1214134</v>
      </c>
      <c r="L85" s="255"/>
      <c r="M85" s="212">
        <v>9500</v>
      </c>
      <c r="N85" s="380">
        <v>100000</v>
      </c>
      <c r="O85" s="255"/>
      <c r="P85" s="380">
        <v>1651237.99</v>
      </c>
      <c r="Q85" s="257"/>
      <c r="R85" s="255"/>
      <c r="S85" s="212">
        <v>639682.9</v>
      </c>
      <c r="T85" s="212">
        <v>295500</v>
      </c>
      <c r="U85" s="212">
        <v>302975</v>
      </c>
      <c r="V85" s="212">
        <v>955844</v>
      </c>
      <c r="W85" s="212">
        <v>78700</v>
      </c>
      <c r="X85" s="212">
        <v>377</v>
      </c>
      <c r="Y85" s="212">
        <v>152200</v>
      </c>
      <c r="Z85" s="212">
        <v>3211000</v>
      </c>
      <c r="AA85" s="212">
        <v>3660833.92</v>
      </c>
      <c r="AB85" s="212">
        <v>15536966.7</v>
      </c>
    </row>
    <row r="86" ht="409.5" customHeight="1" hidden="1"/>
  </sheetData>
  <sheetProtection/>
  <mergeCells count="350">
    <mergeCell ref="K84:L84"/>
    <mergeCell ref="N84:O84"/>
    <mergeCell ref="P84:R84"/>
    <mergeCell ref="A85:H85"/>
    <mergeCell ref="K85:L85"/>
    <mergeCell ref="N85:O85"/>
    <mergeCell ref="P85:R85"/>
    <mergeCell ref="A81:A84"/>
    <mergeCell ref="B81:C83"/>
    <mergeCell ref="D82:H82"/>
    <mergeCell ref="B84:H84"/>
    <mergeCell ref="D79:H79"/>
    <mergeCell ref="A51:A62"/>
    <mergeCell ref="B51:C61"/>
    <mergeCell ref="A76:A80"/>
    <mergeCell ref="B76:C79"/>
    <mergeCell ref="D78:H78"/>
    <mergeCell ref="B80:H80"/>
    <mergeCell ref="D54:H54"/>
    <mergeCell ref="D57:H57"/>
    <mergeCell ref="D42:H42"/>
    <mergeCell ref="D58:H58"/>
    <mergeCell ref="D56:H56"/>
    <mergeCell ref="D55:H55"/>
    <mergeCell ref="D83:H83"/>
    <mergeCell ref="E8:G9"/>
    <mergeCell ref="K9:L10"/>
    <mergeCell ref="M9:M10"/>
    <mergeCell ref="N9:O10"/>
    <mergeCell ref="V7:V8"/>
    <mergeCell ref="W7:W8"/>
    <mergeCell ref="T9:T10"/>
    <mergeCell ref="U9:U10"/>
    <mergeCell ref="V9:V10"/>
    <mergeCell ref="W9:W10"/>
    <mergeCell ref="K83:L83"/>
    <mergeCell ref="N83:O83"/>
    <mergeCell ref="P83:R83"/>
    <mergeCell ref="D76:H76"/>
    <mergeCell ref="D81:H81"/>
    <mergeCell ref="D64:H64"/>
    <mergeCell ref="D66:H66"/>
    <mergeCell ref="D71:H71"/>
    <mergeCell ref="N81:O81"/>
    <mergeCell ref="K64:L64"/>
    <mergeCell ref="D15:H15"/>
    <mergeCell ref="D28:H28"/>
    <mergeCell ref="K19:L19"/>
    <mergeCell ref="D26:H26"/>
    <mergeCell ref="D25:H25"/>
    <mergeCell ref="D23:H23"/>
    <mergeCell ref="D20:H20"/>
    <mergeCell ref="D17:H17"/>
    <mergeCell ref="K18:L18"/>
    <mergeCell ref="D27:H27"/>
    <mergeCell ref="N76:O76"/>
    <mergeCell ref="D61:H61"/>
    <mergeCell ref="D65:H65"/>
    <mergeCell ref="K65:L65"/>
    <mergeCell ref="N70:O70"/>
    <mergeCell ref="N74:O74"/>
    <mergeCell ref="K63:L63"/>
    <mergeCell ref="N62:O62"/>
    <mergeCell ref="P81:R81"/>
    <mergeCell ref="P61:R61"/>
    <mergeCell ref="K62:L62"/>
    <mergeCell ref="D77:H77"/>
    <mergeCell ref="D53:H53"/>
    <mergeCell ref="P70:R70"/>
    <mergeCell ref="D67:H67"/>
    <mergeCell ref="K81:L81"/>
    <mergeCell ref="N64:O64"/>
    <mergeCell ref="D60:H60"/>
    <mergeCell ref="D45:H45"/>
    <mergeCell ref="P71:R71"/>
    <mergeCell ref="K66:L66"/>
    <mergeCell ref="N66:O66"/>
    <mergeCell ref="P66:R66"/>
    <mergeCell ref="K67:L67"/>
    <mergeCell ref="K68:L68"/>
    <mergeCell ref="N68:O68"/>
    <mergeCell ref="D47:H47"/>
    <mergeCell ref="D59:H59"/>
    <mergeCell ref="P68:R68"/>
    <mergeCell ref="P63:R63"/>
    <mergeCell ref="N61:O61"/>
    <mergeCell ref="P64:R64"/>
    <mergeCell ref="N71:O71"/>
    <mergeCell ref="N67:O67"/>
    <mergeCell ref="P62:R62"/>
    <mergeCell ref="N63:O63"/>
    <mergeCell ref="D14:H14"/>
    <mergeCell ref="P58:R58"/>
    <mergeCell ref="P59:R59"/>
    <mergeCell ref="N19:O19"/>
    <mergeCell ref="K22:L22"/>
    <mergeCell ref="N22:O22"/>
    <mergeCell ref="K58:L58"/>
    <mergeCell ref="K46:L46"/>
    <mergeCell ref="N58:O58"/>
    <mergeCell ref="D18:H18"/>
    <mergeCell ref="K14:L14"/>
    <mergeCell ref="N14:O14"/>
    <mergeCell ref="P14:R14"/>
    <mergeCell ref="K15:L15"/>
    <mergeCell ref="N15:O15"/>
    <mergeCell ref="P15:R15"/>
    <mergeCell ref="N17:O17"/>
    <mergeCell ref="P17:R17"/>
    <mergeCell ref="D16:H16"/>
    <mergeCell ref="K16:L16"/>
    <mergeCell ref="N18:O18"/>
    <mergeCell ref="P18:R18"/>
    <mergeCell ref="N16:O16"/>
    <mergeCell ref="P16:R16"/>
    <mergeCell ref="K17:L17"/>
    <mergeCell ref="P19:R19"/>
    <mergeCell ref="K20:L20"/>
    <mergeCell ref="N20:O20"/>
    <mergeCell ref="P20:R20"/>
    <mergeCell ref="K21:L21"/>
    <mergeCell ref="N21:O21"/>
    <mergeCell ref="P21:R21"/>
    <mergeCell ref="P26:R26"/>
    <mergeCell ref="P22:R22"/>
    <mergeCell ref="K23:L23"/>
    <mergeCell ref="P23:R23"/>
    <mergeCell ref="D22:H22"/>
    <mergeCell ref="N24:O24"/>
    <mergeCell ref="P24:R24"/>
    <mergeCell ref="P31:R31"/>
    <mergeCell ref="K27:L27"/>
    <mergeCell ref="N27:O27"/>
    <mergeCell ref="P27:R27"/>
    <mergeCell ref="K28:L28"/>
    <mergeCell ref="N28:O28"/>
    <mergeCell ref="P28:R28"/>
    <mergeCell ref="P30:R30"/>
    <mergeCell ref="P29:R29"/>
    <mergeCell ref="K30:L30"/>
    <mergeCell ref="P32:R32"/>
    <mergeCell ref="P37:R37"/>
    <mergeCell ref="K33:L33"/>
    <mergeCell ref="N33:O33"/>
    <mergeCell ref="P33:R33"/>
    <mergeCell ref="K34:L34"/>
    <mergeCell ref="N34:O34"/>
    <mergeCell ref="P34:R34"/>
    <mergeCell ref="P36:R36"/>
    <mergeCell ref="P39:R39"/>
    <mergeCell ref="D40:H40"/>
    <mergeCell ref="K40:L40"/>
    <mergeCell ref="N40:O40"/>
    <mergeCell ref="P40:R40"/>
    <mergeCell ref="K35:L35"/>
    <mergeCell ref="N35:O35"/>
    <mergeCell ref="P35:R35"/>
    <mergeCell ref="K37:L37"/>
    <mergeCell ref="N36:O36"/>
    <mergeCell ref="K41:L41"/>
    <mergeCell ref="N41:O41"/>
    <mergeCell ref="P41:R41"/>
    <mergeCell ref="K42:L42"/>
    <mergeCell ref="N42:O42"/>
    <mergeCell ref="P42:R42"/>
    <mergeCell ref="P43:R43"/>
    <mergeCell ref="K44:L44"/>
    <mergeCell ref="N44:O44"/>
    <mergeCell ref="P44:R44"/>
    <mergeCell ref="K45:L45"/>
    <mergeCell ref="N45:O45"/>
    <mergeCell ref="P45:R45"/>
    <mergeCell ref="N43:O43"/>
    <mergeCell ref="K43:L43"/>
    <mergeCell ref="N46:O46"/>
    <mergeCell ref="P46:R46"/>
    <mergeCell ref="K47:L47"/>
    <mergeCell ref="N47:O47"/>
    <mergeCell ref="P47:R47"/>
    <mergeCell ref="D48:H48"/>
    <mergeCell ref="K48:L48"/>
    <mergeCell ref="N48:O48"/>
    <mergeCell ref="P48:R48"/>
    <mergeCell ref="D46:H46"/>
    <mergeCell ref="K49:L49"/>
    <mergeCell ref="N49:O49"/>
    <mergeCell ref="P49:R49"/>
    <mergeCell ref="K50:L50"/>
    <mergeCell ref="N50:O50"/>
    <mergeCell ref="P50:R50"/>
    <mergeCell ref="K51:L51"/>
    <mergeCell ref="N51:O51"/>
    <mergeCell ref="P51:R51"/>
    <mergeCell ref="D52:H52"/>
    <mergeCell ref="K52:L52"/>
    <mergeCell ref="N52:O52"/>
    <mergeCell ref="P52:R52"/>
    <mergeCell ref="D51:H51"/>
    <mergeCell ref="N55:O55"/>
    <mergeCell ref="K53:L53"/>
    <mergeCell ref="N53:O53"/>
    <mergeCell ref="P53:R53"/>
    <mergeCell ref="K54:L54"/>
    <mergeCell ref="N54:O54"/>
    <mergeCell ref="P54:R54"/>
    <mergeCell ref="N72:O72"/>
    <mergeCell ref="K70:L70"/>
    <mergeCell ref="P55:R55"/>
    <mergeCell ref="K56:L56"/>
    <mergeCell ref="N56:O56"/>
    <mergeCell ref="P56:R56"/>
    <mergeCell ref="K57:L57"/>
    <mergeCell ref="N57:O57"/>
    <mergeCell ref="P57:R57"/>
    <mergeCell ref="K55:L55"/>
    <mergeCell ref="N65:O65"/>
    <mergeCell ref="P65:R65"/>
    <mergeCell ref="K61:L61"/>
    <mergeCell ref="N60:O60"/>
    <mergeCell ref="K59:L59"/>
    <mergeCell ref="N59:O59"/>
    <mergeCell ref="P60:R60"/>
    <mergeCell ref="K60:L60"/>
    <mergeCell ref="P72:R72"/>
    <mergeCell ref="K73:L73"/>
    <mergeCell ref="N73:O73"/>
    <mergeCell ref="P73:R73"/>
    <mergeCell ref="N79:O79"/>
    <mergeCell ref="P79:R79"/>
    <mergeCell ref="K76:L76"/>
    <mergeCell ref="K77:L77"/>
    <mergeCell ref="P76:R76"/>
    <mergeCell ref="K72:L72"/>
    <mergeCell ref="N30:O30"/>
    <mergeCell ref="K29:L29"/>
    <mergeCell ref="N29:O29"/>
    <mergeCell ref="K25:L25"/>
    <mergeCell ref="N25:O25"/>
    <mergeCell ref="N23:O23"/>
    <mergeCell ref="K24:L24"/>
    <mergeCell ref="K26:L26"/>
    <mergeCell ref="N26:O26"/>
    <mergeCell ref="K31:L31"/>
    <mergeCell ref="K39:L39"/>
    <mergeCell ref="N39:O39"/>
    <mergeCell ref="N37:O37"/>
    <mergeCell ref="D32:H32"/>
    <mergeCell ref="K32:L32"/>
    <mergeCell ref="N32:O32"/>
    <mergeCell ref="N31:O31"/>
    <mergeCell ref="K36:L36"/>
    <mergeCell ref="D33:H33"/>
    <mergeCell ref="D72:H72"/>
    <mergeCell ref="D70:H70"/>
    <mergeCell ref="D73:H73"/>
    <mergeCell ref="B74:H74"/>
    <mergeCell ref="K74:L74"/>
    <mergeCell ref="K71:L71"/>
    <mergeCell ref="N77:O77"/>
    <mergeCell ref="P77:R77"/>
    <mergeCell ref="N80:O80"/>
    <mergeCell ref="P80:R80"/>
    <mergeCell ref="N78:O78"/>
    <mergeCell ref="K82:L82"/>
    <mergeCell ref="K80:L80"/>
    <mergeCell ref="K78:L78"/>
    <mergeCell ref="P78:R78"/>
    <mergeCell ref="K79:L79"/>
    <mergeCell ref="I6:L6"/>
    <mergeCell ref="M6:O6"/>
    <mergeCell ref="P6:S6"/>
    <mergeCell ref="A1:O1"/>
    <mergeCell ref="A2:O2"/>
    <mergeCell ref="N82:O82"/>
    <mergeCell ref="P82:R82"/>
    <mergeCell ref="K69:L69"/>
    <mergeCell ref="N69:O69"/>
    <mergeCell ref="P69:R69"/>
    <mergeCell ref="AB6:AB13"/>
    <mergeCell ref="I7:L8"/>
    <mergeCell ref="M7:O8"/>
    <mergeCell ref="P7:S8"/>
    <mergeCell ref="T7:U8"/>
    <mergeCell ref="X7:Y8"/>
    <mergeCell ref="I9:I10"/>
    <mergeCell ref="J9:J10"/>
    <mergeCell ref="Z7:Z8"/>
    <mergeCell ref="AA7:AA8"/>
    <mergeCell ref="AA9:AA10"/>
    <mergeCell ref="I11:I13"/>
    <mergeCell ref="J11:J13"/>
    <mergeCell ref="K11:L13"/>
    <mergeCell ref="M11:M13"/>
    <mergeCell ref="N11:O13"/>
    <mergeCell ref="P11:R13"/>
    <mergeCell ref="X11:X13"/>
    <mergeCell ref="X9:X10"/>
    <mergeCell ref="T11:T13"/>
    <mergeCell ref="T6:U6"/>
    <mergeCell ref="X6:Y6"/>
    <mergeCell ref="Z9:Z10"/>
    <mergeCell ref="P9:R10"/>
    <mergeCell ref="Y9:Y10"/>
    <mergeCell ref="Y11:Y13"/>
    <mergeCell ref="Z11:Z13"/>
    <mergeCell ref="AA11:AA13"/>
    <mergeCell ref="A12:B12"/>
    <mergeCell ref="S9:S10"/>
    <mergeCell ref="U11:U13"/>
    <mergeCell ref="V11:V13"/>
    <mergeCell ref="W11:W13"/>
    <mergeCell ref="A14:A21"/>
    <mergeCell ref="B14:C20"/>
    <mergeCell ref="D19:H19"/>
    <mergeCell ref="B21:H21"/>
    <mergeCell ref="S11:S13"/>
    <mergeCell ref="B29:H29"/>
    <mergeCell ref="A22:A29"/>
    <mergeCell ref="B22:C28"/>
    <mergeCell ref="P25:R25"/>
    <mergeCell ref="D24:H24"/>
    <mergeCell ref="D39:H39"/>
    <mergeCell ref="A30:A37"/>
    <mergeCell ref="B30:C36"/>
    <mergeCell ref="D35:H35"/>
    <mergeCell ref="D36:H36"/>
    <mergeCell ref="B37:H37"/>
    <mergeCell ref="D30:H30"/>
    <mergeCell ref="D34:H34"/>
    <mergeCell ref="D31:H31"/>
    <mergeCell ref="P67:R67"/>
    <mergeCell ref="A39:A44"/>
    <mergeCell ref="B39:C43"/>
    <mergeCell ref="D43:H43"/>
    <mergeCell ref="B44:H44"/>
    <mergeCell ref="A45:A50"/>
    <mergeCell ref="B45:C49"/>
    <mergeCell ref="D49:H49"/>
    <mergeCell ref="B50:H50"/>
    <mergeCell ref="D41:H41"/>
    <mergeCell ref="A3:O3"/>
    <mergeCell ref="P74:R74"/>
    <mergeCell ref="B62:H62"/>
    <mergeCell ref="A63:A69"/>
    <mergeCell ref="B63:C68"/>
    <mergeCell ref="D68:H68"/>
    <mergeCell ref="B69:H69"/>
    <mergeCell ref="A70:A74"/>
    <mergeCell ref="B70:C73"/>
    <mergeCell ref="D63:H6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0.85546875" style="140" customWidth="1"/>
    <col min="2" max="2" width="20.8515625" style="140" customWidth="1"/>
    <col min="3" max="3" width="4.28125" style="140" customWidth="1"/>
    <col min="4" max="4" width="8.7109375" style="140" customWidth="1"/>
    <col min="5" max="5" width="3.140625" style="140" customWidth="1"/>
    <col min="6" max="6" width="19.00390625" style="140" customWidth="1"/>
    <col min="7" max="7" width="4.7109375" style="140" customWidth="1"/>
    <col min="8" max="8" width="0.85546875" style="140" customWidth="1"/>
    <col min="9" max="9" width="0.2890625" style="140" customWidth="1"/>
    <col min="10" max="10" width="13.421875" style="140" customWidth="1"/>
    <col min="11" max="11" width="9.8515625" style="140" customWidth="1"/>
    <col min="12" max="12" width="23.00390625" style="140" customWidth="1"/>
    <col min="13" max="13" width="24.57421875" style="140" customWidth="1"/>
    <col min="14" max="14" width="36.140625" style="140" customWidth="1"/>
    <col min="15" max="15" width="38.7109375" style="140" customWidth="1"/>
    <col min="16" max="16" width="15.8515625" style="140" customWidth="1"/>
    <col min="17" max="17" width="0.2890625" style="140" customWidth="1"/>
    <col min="18" max="16384" width="9.140625" style="140" customWidth="1"/>
  </cols>
  <sheetData>
    <row r="1" spans="1:17" ht="18" customHeight="1">
      <c r="A1" s="339" t="s">
        <v>49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253"/>
      <c r="O1" s="253"/>
      <c r="P1" s="253"/>
      <c r="Q1" s="253"/>
    </row>
    <row r="2" spans="1:17" ht="18" customHeight="1">
      <c r="A2" s="339" t="s">
        <v>615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253"/>
      <c r="O2" s="253"/>
      <c r="P2" s="253"/>
      <c r="Q2" s="253"/>
    </row>
    <row r="3" spans="1:17" ht="18" customHeight="1">
      <c r="A3" s="340" t="s">
        <v>713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253"/>
      <c r="O3" s="253"/>
      <c r="P3" s="253"/>
      <c r="Q3" s="253"/>
    </row>
    <row r="4" ht="409.5" customHeight="1" hidden="1"/>
    <row r="5" ht="2.25" customHeight="1" hidden="1"/>
    <row r="6" spans="1:13" ht="14.25">
      <c r="A6" s="142"/>
      <c r="B6" s="194"/>
      <c r="C6" s="194"/>
      <c r="D6" s="194"/>
      <c r="E6" s="194"/>
      <c r="F6" s="194"/>
      <c r="G6" s="383" t="s">
        <v>356</v>
      </c>
      <c r="H6" s="384"/>
      <c r="I6" s="384"/>
      <c r="J6" s="384"/>
      <c r="K6" s="143"/>
      <c r="L6" s="341" t="s">
        <v>434</v>
      </c>
      <c r="M6" s="266" t="s">
        <v>13</v>
      </c>
    </row>
    <row r="7" spans="1:13" ht="14.25">
      <c r="A7" s="191"/>
      <c r="B7" s="189"/>
      <c r="C7" s="189"/>
      <c r="D7" s="189"/>
      <c r="E7" s="189"/>
      <c r="F7" s="189"/>
      <c r="G7" s="189"/>
      <c r="H7" s="189"/>
      <c r="I7" s="189"/>
      <c r="J7" s="189"/>
      <c r="K7" s="144"/>
      <c r="L7" s="345"/>
      <c r="M7" s="349"/>
    </row>
    <row r="8" spans="1:13" ht="14.25">
      <c r="A8" s="191"/>
      <c r="B8" s="189"/>
      <c r="C8" s="189"/>
      <c r="D8" s="189"/>
      <c r="E8" s="189"/>
      <c r="F8" s="189"/>
      <c r="G8" s="189"/>
      <c r="H8" s="189"/>
      <c r="I8" s="189"/>
      <c r="J8" s="189"/>
      <c r="K8" s="144"/>
      <c r="L8" s="190" t="s">
        <v>438</v>
      </c>
      <c r="M8" s="349"/>
    </row>
    <row r="9" spans="1:13" ht="14.25">
      <c r="A9" s="191"/>
      <c r="B9" s="189"/>
      <c r="C9" s="189"/>
      <c r="D9" s="189"/>
      <c r="E9" s="189"/>
      <c r="F9" s="189"/>
      <c r="G9" s="189"/>
      <c r="H9" s="189"/>
      <c r="I9" s="189"/>
      <c r="J9" s="189"/>
      <c r="K9" s="144"/>
      <c r="L9" s="351" t="s">
        <v>447</v>
      </c>
      <c r="M9" s="349"/>
    </row>
    <row r="10" spans="1:13" ht="14.25">
      <c r="A10" s="354" t="s">
        <v>367</v>
      </c>
      <c r="B10" s="347"/>
      <c r="C10" s="347"/>
      <c r="D10" s="189"/>
      <c r="E10" s="189"/>
      <c r="F10" s="189"/>
      <c r="G10" s="189"/>
      <c r="H10" s="189"/>
      <c r="I10" s="189"/>
      <c r="J10" s="189"/>
      <c r="K10" s="144"/>
      <c r="L10" s="345"/>
      <c r="M10" s="349"/>
    </row>
    <row r="11" spans="1:13" ht="14.25">
      <c r="A11" s="352"/>
      <c r="B11" s="347"/>
      <c r="C11" s="347"/>
      <c r="D11" s="189"/>
      <c r="E11" s="189"/>
      <c r="F11" s="189"/>
      <c r="G11" s="189"/>
      <c r="H11" s="189"/>
      <c r="I11" s="189"/>
      <c r="J11" s="189"/>
      <c r="K11" s="144"/>
      <c r="L11" s="334" t="s">
        <v>456</v>
      </c>
      <c r="M11" s="349"/>
    </row>
    <row r="12" spans="1:13" ht="14.2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45"/>
      <c r="L12" s="350"/>
      <c r="M12" s="350"/>
    </row>
    <row r="13" spans="1:13" ht="14.25">
      <c r="A13" s="330" t="s">
        <v>230</v>
      </c>
      <c r="B13" s="355" t="s">
        <v>40</v>
      </c>
      <c r="C13" s="358" t="s">
        <v>500</v>
      </c>
      <c r="D13" s="297"/>
      <c r="E13" s="146" t="s">
        <v>230</v>
      </c>
      <c r="F13" s="359" t="s">
        <v>505</v>
      </c>
      <c r="G13" s="257"/>
      <c r="H13" s="257"/>
      <c r="I13" s="360"/>
      <c r="J13" s="328" t="s">
        <v>506</v>
      </c>
      <c r="K13" s="255"/>
      <c r="L13" s="155">
        <v>1095700</v>
      </c>
      <c r="M13" s="155">
        <v>1095700</v>
      </c>
    </row>
    <row r="14" spans="1:13" ht="14.25">
      <c r="A14" s="331"/>
      <c r="B14" s="357"/>
      <c r="C14" s="259"/>
      <c r="D14" s="260"/>
      <c r="E14" s="338" t="s">
        <v>384</v>
      </c>
      <c r="F14" s="257"/>
      <c r="G14" s="257"/>
      <c r="H14" s="257"/>
      <c r="I14" s="257"/>
      <c r="J14" s="257"/>
      <c r="K14" s="255"/>
      <c r="L14" s="155">
        <v>1095700</v>
      </c>
      <c r="M14" s="155">
        <v>1095700</v>
      </c>
    </row>
    <row r="15" spans="1:13" ht="14.25">
      <c r="A15" s="332"/>
      <c r="B15" s="338" t="s">
        <v>23</v>
      </c>
      <c r="C15" s="257"/>
      <c r="D15" s="257"/>
      <c r="E15" s="257"/>
      <c r="F15" s="257"/>
      <c r="G15" s="257"/>
      <c r="H15" s="257"/>
      <c r="I15" s="257"/>
      <c r="J15" s="257"/>
      <c r="K15" s="255"/>
      <c r="L15" s="155">
        <v>3109500</v>
      </c>
      <c r="M15" s="155">
        <v>3109500</v>
      </c>
    </row>
    <row r="16" ht="409.5" customHeight="1" hidden="1"/>
    <row r="17" ht="2.25" customHeight="1"/>
    <row r="18" ht="14.25">
      <c r="M18" s="381" t="s">
        <v>230</v>
      </c>
    </row>
    <row r="19" ht="14.25">
      <c r="M19" s="263"/>
    </row>
    <row r="20" spans="1:13" ht="14.25">
      <c r="A20" s="382" t="s">
        <v>429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5"/>
      <c r="L20" s="156">
        <v>1095700</v>
      </c>
      <c r="M20" s="156">
        <v>1095700</v>
      </c>
    </row>
    <row r="21" spans="1:13" ht="14.25">
      <c r="A21" s="382" t="s">
        <v>613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5"/>
      <c r="L21" s="156">
        <v>3109500</v>
      </c>
      <c r="M21" s="156">
        <v>3109500</v>
      </c>
    </row>
    <row r="22" ht="409.5" customHeight="1" hidden="1"/>
  </sheetData>
  <sheetProtection/>
  <mergeCells count="19">
    <mergeCell ref="E14:K14"/>
    <mergeCell ref="B15:K15"/>
    <mergeCell ref="A13:A15"/>
    <mergeCell ref="G6:J6"/>
    <mergeCell ref="L6:L7"/>
    <mergeCell ref="M6:M12"/>
    <mergeCell ref="A10:C11"/>
    <mergeCell ref="L11:L12"/>
    <mergeCell ref="L9:L10"/>
    <mergeCell ref="A1:M1"/>
    <mergeCell ref="A2:M2"/>
    <mergeCell ref="A3:M3"/>
    <mergeCell ref="M18:M19"/>
    <mergeCell ref="A20:K20"/>
    <mergeCell ref="A21:K21"/>
    <mergeCell ref="B13:B14"/>
    <mergeCell ref="C13:D14"/>
    <mergeCell ref="F13:I13"/>
    <mergeCell ref="J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0"/>
  <sheetViews>
    <sheetView view="pageBreakPreview" zoomScaleSheetLayoutView="100" workbookViewId="0" topLeftCell="A1">
      <selection activeCell="A12" sqref="A12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68" t="s">
        <v>716</v>
      </c>
      <c r="B4" s="268"/>
      <c r="C4" s="268"/>
      <c r="D4" s="268"/>
      <c r="E4" s="152"/>
    </row>
    <row r="5" spans="1:4" ht="16.5" customHeight="1">
      <c r="A5" s="267" t="s">
        <v>42</v>
      </c>
      <c r="B5" s="267"/>
      <c r="C5" s="267"/>
      <c r="D5" s="267"/>
    </row>
    <row r="6" spans="1:11" ht="16.5" customHeight="1">
      <c r="A6" s="111"/>
      <c r="B6" s="111"/>
      <c r="C6" s="111"/>
      <c r="D6" s="111"/>
      <c r="K6" s="139"/>
    </row>
    <row r="7" spans="1:13" ht="16.5" customHeight="1">
      <c r="A7" s="147" t="s">
        <v>242</v>
      </c>
      <c r="B7" s="148"/>
      <c r="C7" s="148"/>
      <c r="D7" s="148"/>
      <c r="M7" s="138"/>
    </row>
    <row r="8" spans="1:4" ht="16.5" customHeight="1">
      <c r="A8" s="147"/>
      <c r="B8" s="148"/>
      <c r="C8" s="148"/>
      <c r="D8" s="148" t="s">
        <v>55</v>
      </c>
    </row>
    <row r="9" spans="1:4" ht="16.5" customHeight="1">
      <c r="A9" s="147" t="s">
        <v>249</v>
      </c>
      <c r="B9" s="148"/>
      <c r="C9" s="148"/>
      <c r="D9" s="149">
        <f>356040-347404</f>
        <v>8636</v>
      </c>
    </row>
    <row r="10" spans="1:4" ht="16.5" customHeight="1">
      <c r="A10" s="147" t="s">
        <v>251</v>
      </c>
      <c r="B10" s="148"/>
      <c r="C10" s="148"/>
      <c r="D10" s="149">
        <f>203365-196499</f>
        <v>6866</v>
      </c>
    </row>
    <row r="11" spans="1:4" ht="16.5" customHeight="1">
      <c r="A11" s="147" t="s">
        <v>250</v>
      </c>
      <c r="B11" s="148"/>
      <c r="C11" s="148"/>
      <c r="D11" s="149">
        <f>129750-124239</f>
        <v>5511</v>
      </c>
    </row>
    <row r="12" spans="1:4" ht="16.5" customHeight="1">
      <c r="A12" s="147" t="s">
        <v>252</v>
      </c>
      <c r="B12" s="148"/>
      <c r="C12" s="148"/>
      <c r="D12" s="149">
        <f>15000-12330</f>
        <v>2670</v>
      </c>
    </row>
    <row r="13" spans="1:4" ht="16.5" customHeight="1">
      <c r="A13" s="147" t="s">
        <v>253</v>
      </c>
      <c r="B13" s="148"/>
      <c r="C13" s="148"/>
      <c r="D13" s="149">
        <f>122350-122341</f>
        <v>9</v>
      </c>
    </row>
    <row r="14" spans="1:4" ht="16.5" customHeight="1">
      <c r="A14" s="113"/>
      <c r="B14" s="111"/>
      <c r="C14" s="3"/>
      <c r="D14" s="43"/>
    </row>
    <row r="15" spans="1:4" ht="16.5" customHeight="1">
      <c r="A15" s="112"/>
      <c r="D15" s="137"/>
    </row>
    <row r="16" spans="1:4" ht="16.5" customHeight="1" thickBot="1">
      <c r="A16" s="112"/>
      <c r="C16" s="150" t="s">
        <v>13</v>
      </c>
      <c r="D16" s="151">
        <f>SUM(D9:D15)</f>
        <v>23692</v>
      </c>
    </row>
    <row r="17" ht="16.5" customHeight="1" thickTop="1">
      <c r="A17" s="112"/>
    </row>
    <row r="18" ht="16.5" customHeight="1">
      <c r="A18" s="112"/>
    </row>
    <row r="19" spans="1:7" ht="16.5" customHeight="1">
      <c r="A19" s="112"/>
      <c r="G19" s="112"/>
    </row>
    <row r="20" spans="4:7" ht="16.5" customHeight="1">
      <c r="D20" s="10"/>
      <c r="G20" s="136"/>
    </row>
    <row r="21" ht="16.5" customHeight="1">
      <c r="D21" s="10"/>
    </row>
    <row r="22" ht="16.5" customHeight="1">
      <c r="D22" s="10"/>
    </row>
    <row r="23" spans="1:4" ht="16.5" customHeight="1">
      <c r="A23" s="116"/>
      <c r="D23" s="10"/>
    </row>
    <row r="24" spans="1:4" ht="16.5" customHeight="1">
      <c r="A24" s="116"/>
      <c r="D24" s="10"/>
    </row>
    <row r="25" spans="1:4" ht="16.5" customHeight="1">
      <c r="A25" s="116"/>
      <c r="D25" s="10"/>
    </row>
    <row r="26" spans="1:4" ht="16.5" customHeight="1">
      <c r="A26" s="116"/>
      <c r="D26" s="10"/>
    </row>
    <row r="27" spans="1:4" ht="16.5" customHeight="1">
      <c r="A27" s="111"/>
      <c r="D27" s="10"/>
    </row>
    <row r="28" spans="2:4" ht="16.5" customHeight="1">
      <c r="B28" s="110"/>
      <c r="C28" s="2"/>
      <c r="D28" s="2"/>
    </row>
    <row r="29" spans="2:4" ht="16.5" customHeight="1">
      <c r="B29" s="110"/>
      <c r="C29" s="2"/>
      <c r="D29" s="2"/>
    </row>
    <row r="30" spans="2:4" ht="16.5" customHeight="1">
      <c r="B30" s="110"/>
      <c r="C30" s="2"/>
      <c r="D30" s="2"/>
    </row>
    <row r="31" spans="2:4" ht="16.5" customHeight="1">
      <c r="B31" s="110"/>
      <c r="C31" s="2"/>
      <c r="D31" s="2"/>
    </row>
    <row r="32" spans="2:4" ht="16.5" customHeight="1">
      <c r="B32" s="110"/>
      <c r="C32" s="2"/>
      <c r="D32" s="2"/>
    </row>
    <row r="33" spans="2:4" ht="16.5" customHeight="1">
      <c r="B33" s="110"/>
      <c r="C33" s="2"/>
      <c r="D33" s="2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8"/>
      <c r="D465" s="2"/>
    </row>
    <row r="466" spans="2:4" ht="16.5" customHeight="1">
      <c r="B466" s="110"/>
      <c r="C466" s="8"/>
      <c r="D466" s="2"/>
    </row>
    <row r="467" spans="2:4" ht="16.5" customHeight="1">
      <c r="B467" s="110"/>
      <c r="C467" s="8"/>
      <c r="D467" s="2"/>
    </row>
    <row r="468" spans="2:4" ht="16.5" customHeight="1">
      <c r="B468" s="110"/>
      <c r="C468" s="8"/>
      <c r="D468" s="2"/>
    </row>
    <row r="469" spans="2:4" ht="16.5" customHeight="1">
      <c r="B469" s="110"/>
      <c r="C469" s="8"/>
      <c r="D469" s="2"/>
    </row>
    <row r="470" spans="2:4" ht="16.5" customHeight="1">
      <c r="B470" s="110"/>
      <c r="C470" s="8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1:4" ht="16.5" customHeight="1">
      <c r="A559" s="112"/>
      <c r="B559" s="112"/>
      <c r="C559" s="8"/>
      <c r="D559" s="2"/>
    </row>
    <row r="560" spans="1:4" ht="16.5" customHeight="1">
      <c r="A560" s="112"/>
      <c r="B560" s="112"/>
      <c r="C560" s="8"/>
      <c r="D560" s="2"/>
    </row>
    <row r="561" spans="1:4" ht="16.5" customHeight="1">
      <c r="A561" s="112"/>
      <c r="B561" s="112"/>
      <c r="C561" s="8"/>
      <c r="D561" s="2"/>
    </row>
    <row r="562" spans="1:4" ht="16.5" customHeight="1">
      <c r="A562" s="112"/>
      <c r="B562" s="112"/>
      <c r="C562" s="8"/>
      <c r="D562" s="2"/>
    </row>
    <row r="563" spans="1:4" ht="16.5" customHeight="1">
      <c r="A563" s="115"/>
      <c r="B563" s="115"/>
      <c r="C563" s="8"/>
      <c r="D563" s="2"/>
    </row>
    <row r="564" spans="1:4" ht="16.5" customHeight="1">
      <c r="A564" s="115"/>
      <c r="B564" s="115"/>
      <c r="C564" s="8"/>
      <c r="D564" s="2"/>
    </row>
    <row r="565" spans="1:4" ht="16.5" customHeight="1">
      <c r="A565" s="115"/>
      <c r="B565" s="115"/>
      <c r="C565" s="8"/>
      <c r="D565" s="2"/>
    </row>
    <row r="566" spans="1:4" ht="16.5" customHeight="1">
      <c r="A566" s="115"/>
      <c r="B566" s="115"/>
      <c r="C566" s="8"/>
      <c r="D566" s="2"/>
    </row>
    <row r="567" spans="1:4" ht="16.5" customHeight="1">
      <c r="A567" s="115"/>
      <c r="B567" s="115"/>
      <c r="C567" s="8"/>
      <c r="D567" s="2"/>
    </row>
    <row r="568" spans="1:4" ht="16.5" customHeight="1">
      <c r="A568" s="115"/>
      <c r="B568" s="115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7"/>
      <c r="C584" s="8"/>
      <c r="D584" s="2"/>
    </row>
    <row r="585" spans="1:4" ht="16.5" customHeight="1">
      <c r="A585" s="115"/>
      <c r="B585" s="118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5"/>
      <c r="C590" s="8"/>
      <c r="D590" s="2"/>
    </row>
    <row r="591" spans="1:4" ht="16.5" customHeight="1">
      <c r="A591" s="115"/>
      <c r="B591" s="115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2"/>
      <c r="B593" s="112"/>
      <c r="C593" s="8"/>
      <c r="D593" s="2"/>
    </row>
    <row r="594" spans="1:4" ht="16.5" customHeight="1">
      <c r="A594" s="112"/>
      <c r="B594" s="112"/>
      <c r="C594" s="8"/>
      <c r="D594" s="2"/>
    </row>
    <row r="595" spans="1:4" ht="16.5" customHeight="1">
      <c r="A595" s="112"/>
      <c r="B595" s="112"/>
      <c r="C595" s="8"/>
      <c r="D595" s="2"/>
    </row>
    <row r="596" spans="1:4" ht="16.5" customHeight="1">
      <c r="A596" s="112"/>
      <c r="B596" s="112"/>
      <c r="C596" s="8"/>
      <c r="D596" s="2"/>
    </row>
    <row r="597" spans="1:4" ht="16.5" customHeight="1">
      <c r="A597" s="112"/>
      <c r="B597" s="112"/>
      <c r="C597" s="8"/>
      <c r="D597" s="2"/>
    </row>
    <row r="598" spans="1:4" ht="16.5" customHeight="1">
      <c r="A598" s="112"/>
      <c r="B598" s="112"/>
      <c r="C598" s="8"/>
      <c r="D598" s="2"/>
    </row>
    <row r="599" spans="2:4" ht="16.5" customHeight="1">
      <c r="B599" s="110"/>
      <c r="C599" s="8"/>
      <c r="D599" s="2"/>
    </row>
    <row r="600" spans="2:4" ht="16.5" customHeight="1">
      <c r="B600" s="110"/>
      <c r="C600" s="8"/>
      <c r="D600" s="2"/>
    </row>
    <row r="601" spans="2:4" ht="16.5" customHeight="1">
      <c r="B601" s="110"/>
      <c r="C601" s="8"/>
      <c r="D601" s="2"/>
    </row>
    <row r="602" spans="2:4" ht="16.5" customHeight="1">
      <c r="B602" s="110"/>
      <c r="C602" s="8"/>
      <c r="D602" s="2"/>
    </row>
    <row r="603" spans="2:4" ht="16.5" customHeight="1">
      <c r="B603" s="110"/>
      <c r="C603" s="8"/>
      <c r="D603" s="2"/>
    </row>
    <row r="604" spans="2:4" ht="16.5" customHeight="1">
      <c r="B604" s="110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3">
      <selection activeCell="D22" sqref="D22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68" t="s">
        <v>716</v>
      </c>
      <c r="B1" s="268"/>
      <c r="C1" s="268"/>
      <c r="D1" s="268"/>
      <c r="E1" s="268"/>
    </row>
    <row r="2" spans="1:5" ht="21">
      <c r="A2" s="268" t="s">
        <v>182</v>
      </c>
      <c r="B2" s="268"/>
      <c r="C2" s="268"/>
      <c r="D2" s="268"/>
      <c r="E2" s="268"/>
    </row>
    <row r="3" spans="1:8" ht="21">
      <c r="A3" s="119" t="s">
        <v>82</v>
      </c>
      <c r="B3" s="119" t="s">
        <v>83</v>
      </c>
      <c r="C3" s="120" t="s">
        <v>84</v>
      </c>
      <c r="D3" s="119" t="s">
        <v>85</v>
      </c>
      <c r="E3" s="121" t="s">
        <v>86</v>
      </c>
      <c r="H3" s="20" t="s">
        <v>229</v>
      </c>
    </row>
    <row r="4" spans="1:5" ht="21">
      <c r="A4" s="122">
        <v>1</v>
      </c>
      <c r="B4" s="131">
        <v>237077</v>
      </c>
      <c r="C4" s="123" t="s">
        <v>167</v>
      </c>
      <c r="D4" s="122" t="s">
        <v>637</v>
      </c>
      <c r="E4" s="124">
        <v>13780</v>
      </c>
    </row>
    <row r="5" spans="1:5" ht="21">
      <c r="A5" s="122">
        <v>2</v>
      </c>
      <c r="B5" s="131">
        <v>18624</v>
      </c>
      <c r="C5" s="123" t="s">
        <v>120</v>
      </c>
      <c r="D5" s="122" t="s">
        <v>638</v>
      </c>
      <c r="E5" s="124">
        <v>8780</v>
      </c>
    </row>
    <row r="6" spans="1:5" ht="21">
      <c r="A6" s="122">
        <v>3</v>
      </c>
      <c r="B6" s="131">
        <v>21183</v>
      </c>
      <c r="C6" s="123" t="s">
        <v>231</v>
      </c>
      <c r="D6" s="122" t="s">
        <v>243</v>
      </c>
      <c r="E6" s="124">
        <f>13400-1500</f>
        <v>11900</v>
      </c>
    </row>
    <row r="7" spans="1:5" ht="21">
      <c r="A7" s="122">
        <v>4</v>
      </c>
      <c r="B7" s="131">
        <v>22117</v>
      </c>
      <c r="C7" s="123" t="s">
        <v>517</v>
      </c>
      <c r="D7" s="122" t="s">
        <v>518</v>
      </c>
      <c r="E7" s="124">
        <v>38500</v>
      </c>
    </row>
    <row r="8" spans="1:5" ht="21">
      <c r="A8" s="122">
        <v>5</v>
      </c>
      <c r="B8" s="131">
        <v>22186</v>
      </c>
      <c r="C8" s="123" t="s">
        <v>520</v>
      </c>
      <c r="D8" s="122" t="s">
        <v>639</v>
      </c>
      <c r="E8" s="124">
        <v>59500</v>
      </c>
    </row>
    <row r="9" spans="1:5" ht="21">
      <c r="A9" s="122">
        <v>6</v>
      </c>
      <c r="B9" s="131">
        <v>22227</v>
      </c>
      <c r="C9" s="123" t="s">
        <v>568</v>
      </c>
      <c r="D9" s="122" t="s">
        <v>640</v>
      </c>
      <c r="E9" s="124">
        <v>39900</v>
      </c>
    </row>
    <row r="10" spans="1:5" ht="21">
      <c r="A10" s="122">
        <v>7</v>
      </c>
      <c r="B10" s="131">
        <v>22237</v>
      </c>
      <c r="C10" s="123" t="s">
        <v>569</v>
      </c>
      <c r="D10" s="122" t="s">
        <v>641</v>
      </c>
      <c r="E10" s="124">
        <v>98000</v>
      </c>
    </row>
    <row r="11" spans="1:5" ht="21">
      <c r="A11" s="122">
        <v>8</v>
      </c>
      <c r="B11" s="131">
        <v>22314</v>
      </c>
      <c r="C11" s="123" t="s">
        <v>623</v>
      </c>
      <c r="D11" s="122" t="s">
        <v>624</v>
      </c>
      <c r="E11" s="124">
        <v>39900</v>
      </c>
    </row>
    <row r="12" spans="1:5" ht="21">
      <c r="A12" s="122">
        <v>9</v>
      </c>
      <c r="B12" s="131">
        <v>22314</v>
      </c>
      <c r="C12" s="123" t="s">
        <v>625</v>
      </c>
      <c r="D12" s="122" t="s">
        <v>642</v>
      </c>
      <c r="E12" s="124">
        <v>99400</v>
      </c>
    </row>
    <row r="13" spans="1:5" ht="21">
      <c r="A13" s="122">
        <v>10</v>
      </c>
      <c r="B13" s="131">
        <v>22314</v>
      </c>
      <c r="C13" s="123" t="s">
        <v>626</v>
      </c>
      <c r="D13" s="122" t="s">
        <v>643</v>
      </c>
      <c r="E13" s="124">
        <v>99400</v>
      </c>
    </row>
    <row r="14" spans="1:5" ht="21">
      <c r="A14" s="122">
        <v>11</v>
      </c>
      <c r="B14" s="131">
        <v>22374</v>
      </c>
      <c r="C14" s="123" t="s">
        <v>636</v>
      </c>
      <c r="D14" s="122" t="s">
        <v>644</v>
      </c>
      <c r="E14" s="124">
        <v>49000</v>
      </c>
    </row>
    <row r="15" spans="1:5" ht="21">
      <c r="A15" s="122">
        <v>12</v>
      </c>
      <c r="B15" s="131">
        <v>22374</v>
      </c>
      <c r="C15" s="123" t="s">
        <v>645</v>
      </c>
      <c r="D15" s="122" t="s">
        <v>646</v>
      </c>
      <c r="E15" s="124">
        <v>91000</v>
      </c>
    </row>
    <row r="16" spans="1:5" ht="21">
      <c r="A16" s="122"/>
      <c r="B16" s="131"/>
      <c r="C16" s="123"/>
      <c r="D16" s="122"/>
      <c r="E16" s="124"/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71" t="s">
        <v>13</v>
      </c>
      <c r="B30" s="271"/>
      <c r="C30" s="271"/>
      <c r="D30" s="271"/>
      <c r="E30" s="125">
        <f>SUM(E4:E29)</f>
        <v>649060</v>
      </c>
    </row>
    <row r="31" ht="21">
      <c r="E31" s="127" t="s">
        <v>186</v>
      </c>
    </row>
    <row r="32" spans="1:6" ht="21">
      <c r="A32" s="270" t="s">
        <v>185</v>
      </c>
      <c r="B32" s="270"/>
      <c r="C32" s="270"/>
      <c r="D32" s="270"/>
      <c r="E32" s="270"/>
      <c r="F32" s="128"/>
    </row>
    <row r="33" spans="1:6" ht="21">
      <c r="A33" s="269" t="s">
        <v>166</v>
      </c>
      <c r="B33" s="269"/>
      <c r="C33" s="269"/>
      <c r="D33" s="269"/>
      <c r="E33" s="269"/>
      <c r="F33" s="269"/>
    </row>
    <row r="34" spans="1:6" ht="21">
      <c r="A34" s="269" t="s">
        <v>522</v>
      </c>
      <c r="B34" s="269"/>
      <c r="C34" s="269"/>
      <c r="D34" s="269"/>
      <c r="E34" s="269"/>
      <c r="F34" s="269"/>
    </row>
    <row r="36" ht="21">
      <c r="I36" s="20" t="s">
        <v>233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72" t="s">
        <v>718</v>
      </c>
      <c r="B1" s="272"/>
      <c r="C1" s="272"/>
      <c r="D1" s="272"/>
      <c r="E1" s="32"/>
    </row>
    <row r="2" spans="1:5" ht="23.25">
      <c r="A2" s="272" t="s">
        <v>181</v>
      </c>
      <c r="B2" s="272"/>
      <c r="C2" s="272"/>
      <c r="D2" s="272"/>
      <c r="E2" s="32"/>
    </row>
    <row r="3" spans="1:4" ht="23.25">
      <c r="A3" s="272" t="s">
        <v>168</v>
      </c>
      <c r="B3" s="272"/>
      <c r="C3" s="272"/>
      <c r="D3" s="272"/>
    </row>
    <row r="5" spans="1:4" ht="23.25">
      <c r="A5" s="84" t="s">
        <v>82</v>
      </c>
      <c r="B5" s="84" t="s">
        <v>16</v>
      </c>
      <c r="C5" s="84" t="s">
        <v>55</v>
      </c>
      <c r="D5" s="84" t="s">
        <v>169</v>
      </c>
    </row>
    <row r="6" spans="1:4" ht="23.25">
      <c r="A6" s="96">
        <v>1</v>
      </c>
      <c r="B6" s="97" t="s">
        <v>170</v>
      </c>
      <c r="C6" s="98">
        <v>100000</v>
      </c>
      <c r="D6" s="97"/>
    </row>
    <row r="7" spans="1:4" ht="23.25">
      <c r="A7" s="99">
        <v>2</v>
      </c>
      <c r="B7" s="100" t="s">
        <v>171</v>
      </c>
      <c r="C7" s="101">
        <v>100000</v>
      </c>
      <c r="D7" s="100"/>
    </row>
    <row r="8" spans="1:4" ht="23.25">
      <c r="A8" s="99">
        <v>3</v>
      </c>
      <c r="B8" s="100" t="s">
        <v>172</v>
      </c>
      <c r="C8" s="101">
        <v>100000</v>
      </c>
      <c r="D8" s="100"/>
    </row>
    <row r="9" spans="1:4" ht="23.25">
      <c r="A9" s="99">
        <v>4</v>
      </c>
      <c r="B9" s="100" t="s">
        <v>173</v>
      </c>
      <c r="C9" s="101">
        <v>100000</v>
      </c>
      <c r="D9" s="100"/>
    </row>
    <row r="10" spans="1:4" ht="23.25">
      <c r="A10" s="99">
        <v>5</v>
      </c>
      <c r="B10" s="100" t="s">
        <v>174</v>
      </c>
      <c r="C10" s="101">
        <v>100000</v>
      </c>
      <c r="D10" s="100"/>
    </row>
    <row r="11" spans="1:4" ht="23.25">
      <c r="A11" s="99">
        <v>6</v>
      </c>
      <c r="B11" s="100" t="s">
        <v>175</v>
      </c>
      <c r="C11" s="101">
        <v>100000</v>
      </c>
      <c r="D11" s="100"/>
    </row>
    <row r="12" spans="1:4" ht="23.25">
      <c r="A12" s="99">
        <v>7</v>
      </c>
      <c r="B12" s="100" t="s">
        <v>176</v>
      </c>
      <c r="C12" s="101">
        <v>100000</v>
      </c>
      <c r="D12" s="100"/>
    </row>
    <row r="13" spans="1:4" ht="23.25">
      <c r="A13" s="99">
        <v>8</v>
      </c>
      <c r="B13" s="100" t="s">
        <v>177</v>
      </c>
      <c r="C13" s="101">
        <v>100000</v>
      </c>
      <c r="D13" s="100"/>
    </row>
    <row r="14" spans="1:4" ht="23.25">
      <c r="A14" s="99">
        <v>9</v>
      </c>
      <c r="B14" s="100" t="s">
        <v>178</v>
      </c>
      <c r="C14" s="101">
        <v>100000</v>
      </c>
      <c r="D14" s="100"/>
    </row>
    <row r="15" spans="1:4" ht="23.25">
      <c r="A15" s="99">
        <v>10</v>
      </c>
      <c r="B15" s="100" t="s">
        <v>179</v>
      </c>
      <c r="C15" s="101">
        <v>100000</v>
      </c>
      <c r="D15" s="100"/>
    </row>
    <row r="16" spans="1:4" ht="23.25">
      <c r="A16" s="102">
        <v>11</v>
      </c>
      <c r="B16" s="103" t="s">
        <v>180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73" t="s">
        <v>583</v>
      </c>
      <c r="B20" s="273"/>
      <c r="C20" s="273"/>
      <c r="D20" s="273"/>
    </row>
    <row r="21" spans="1:4" ht="23.25">
      <c r="A21" s="273" t="s">
        <v>581</v>
      </c>
      <c r="B21" s="273"/>
      <c r="C21" s="273"/>
      <c r="D21" s="273"/>
    </row>
    <row r="22" spans="1:4" ht="23.25">
      <c r="A22" s="273" t="s">
        <v>582</v>
      </c>
      <c r="B22" s="273"/>
      <c r="C22" s="273"/>
      <c r="D22" s="273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85">
      <selection activeCell="D56" sqref="D56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72" t="s">
        <v>718</v>
      </c>
      <c r="B1" s="272"/>
      <c r="C1" s="272"/>
      <c r="D1" s="272"/>
      <c r="E1" s="272"/>
      <c r="F1" s="272"/>
    </row>
    <row r="2" spans="1:6" ht="23.25">
      <c r="A2" s="272" t="s">
        <v>209</v>
      </c>
      <c r="B2" s="272"/>
      <c r="C2" s="272"/>
      <c r="D2" s="272"/>
      <c r="E2" s="272"/>
      <c r="F2" s="272"/>
    </row>
    <row r="3" spans="1:6" ht="23.25">
      <c r="A3" s="275" t="s">
        <v>183</v>
      </c>
      <c r="B3" s="275"/>
      <c r="C3" s="275"/>
      <c r="D3" s="275"/>
      <c r="E3" s="275"/>
      <c r="F3" s="275"/>
    </row>
    <row r="4" spans="1:6" ht="23.25">
      <c r="A4" s="84" t="s">
        <v>82</v>
      </c>
      <c r="B4" s="84" t="s">
        <v>83</v>
      </c>
      <c r="C4" s="85" t="s">
        <v>84</v>
      </c>
      <c r="D4" s="84" t="s">
        <v>85</v>
      </c>
      <c r="E4" s="86" t="s">
        <v>86</v>
      </c>
      <c r="F4" s="86" t="s">
        <v>87</v>
      </c>
    </row>
    <row r="5" spans="1:6" ht="23.25">
      <c r="A5" s="87">
        <v>1</v>
      </c>
      <c r="B5" s="88">
        <v>16233</v>
      </c>
      <c r="C5" s="89" t="s">
        <v>88</v>
      </c>
      <c r="D5" s="87" t="s">
        <v>234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89</v>
      </c>
      <c r="D6" s="87" t="s">
        <v>90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91</v>
      </c>
      <c r="D7" s="87" t="s">
        <v>92</v>
      </c>
      <c r="E7" s="90">
        <v>40000</v>
      </c>
      <c r="F7" s="90">
        <v>338</v>
      </c>
    </row>
    <row r="8" spans="1:10" ht="23.25">
      <c r="A8" s="87">
        <v>4</v>
      </c>
      <c r="B8" s="88">
        <v>17025</v>
      </c>
      <c r="C8" s="89" t="s">
        <v>93</v>
      </c>
      <c r="D8" s="87" t="s">
        <v>94</v>
      </c>
      <c r="E8" s="90">
        <v>40000</v>
      </c>
      <c r="F8" s="90">
        <v>163</v>
      </c>
      <c r="J8" s="83" t="s">
        <v>186</v>
      </c>
    </row>
    <row r="9" spans="1:6" ht="23.25">
      <c r="A9" s="87">
        <v>5</v>
      </c>
      <c r="B9" s="88">
        <v>17165</v>
      </c>
      <c r="C9" s="89" t="s">
        <v>95</v>
      </c>
      <c r="D9" s="87" t="s">
        <v>96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97</v>
      </c>
      <c r="D10" s="87" t="s">
        <v>98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99</v>
      </c>
      <c r="D11" s="87" t="s">
        <v>100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101</v>
      </c>
      <c r="D12" s="87" t="s">
        <v>102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103</v>
      </c>
      <c r="D13" s="87" t="s">
        <v>104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105</v>
      </c>
      <c r="D14" s="87" t="s">
        <v>106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107</v>
      </c>
      <c r="D15" s="87" t="s">
        <v>108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109</v>
      </c>
      <c r="D16" s="87" t="s">
        <v>110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111</v>
      </c>
      <c r="D17" s="87" t="s">
        <v>112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113</v>
      </c>
      <c r="D18" s="87" t="s">
        <v>90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114</v>
      </c>
      <c r="D19" s="87" t="s">
        <v>115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116</v>
      </c>
      <c r="D20" s="87" t="s">
        <v>104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117</v>
      </c>
      <c r="D21" s="87" t="s">
        <v>118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119</v>
      </c>
      <c r="D22" s="87" t="s">
        <v>100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120</v>
      </c>
      <c r="D23" s="87" t="s">
        <v>121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122</v>
      </c>
      <c r="D24" s="87" t="s">
        <v>102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123</v>
      </c>
      <c r="D25" s="87" t="s">
        <v>124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125</v>
      </c>
      <c r="D26" s="87" t="s">
        <v>102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126</v>
      </c>
      <c r="D27" s="87" t="s">
        <v>127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128</v>
      </c>
      <c r="D28" s="87" t="s">
        <v>129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130</v>
      </c>
      <c r="D29" s="87" t="s">
        <v>131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132</v>
      </c>
      <c r="D30" s="87" t="s">
        <v>133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134</v>
      </c>
      <c r="D31" s="87" t="s">
        <v>124</v>
      </c>
      <c r="E31" s="90">
        <v>15000</v>
      </c>
      <c r="F31" s="90">
        <v>188</v>
      </c>
    </row>
    <row r="33" spans="1:6" ht="22.5" customHeight="1">
      <c r="A33" s="84" t="s">
        <v>82</v>
      </c>
      <c r="B33" s="84" t="s">
        <v>83</v>
      </c>
      <c r="C33" s="85" t="s">
        <v>84</v>
      </c>
      <c r="D33" s="84" t="s">
        <v>85</v>
      </c>
      <c r="E33" s="86" t="s">
        <v>86</v>
      </c>
      <c r="F33" s="86" t="s">
        <v>87</v>
      </c>
    </row>
    <row r="34" spans="1:6" ht="22.5" customHeight="1">
      <c r="A34" s="87">
        <v>28</v>
      </c>
      <c r="B34" s="88">
        <v>19283</v>
      </c>
      <c r="C34" s="89" t="s">
        <v>135</v>
      </c>
      <c r="D34" s="87" t="s">
        <v>136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137</v>
      </c>
      <c r="D35" s="87" t="s">
        <v>138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139</v>
      </c>
      <c r="D36" s="87" t="s">
        <v>140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141</v>
      </c>
      <c r="D37" s="87" t="s">
        <v>142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143</v>
      </c>
      <c r="D38" s="87" t="s">
        <v>144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145</v>
      </c>
      <c r="D39" s="87" t="s">
        <v>146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147</v>
      </c>
      <c r="D40" s="87" t="s">
        <v>136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148</v>
      </c>
      <c r="D41" s="87" t="s">
        <v>149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150</v>
      </c>
      <c r="D42" s="87" t="s">
        <v>127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151</v>
      </c>
      <c r="D43" s="87" t="s">
        <v>131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152</v>
      </c>
      <c r="D44" s="87" t="s">
        <v>153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154</v>
      </c>
      <c r="D45" s="87" t="s">
        <v>155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156</v>
      </c>
      <c r="D46" s="87" t="s">
        <v>157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158</v>
      </c>
      <c r="D47" s="87" t="s">
        <v>159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160</v>
      </c>
      <c r="D48" s="87" t="s">
        <v>161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162</v>
      </c>
      <c r="D49" s="87" t="s">
        <v>163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164</v>
      </c>
      <c r="D50" s="87" t="s">
        <v>165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188</v>
      </c>
      <c r="D51" s="87" t="s">
        <v>189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212</v>
      </c>
      <c r="D52" s="87" t="s">
        <v>213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214</v>
      </c>
      <c r="D53" s="87" t="s">
        <v>215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216</v>
      </c>
      <c r="D54" s="87" t="s">
        <v>217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218</v>
      </c>
      <c r="D55" s="87" t="s">
        <v>163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219</v>
      </c>
      <c r="D56" s="87" t="s">
        <v>210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211</v>
      </c>
      <c r="D57" s="87" t="s">
        <v>232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523</v>
      </c>
      <c r="D58" s="87" t="s">
        <v>524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525</v>
      </c>
      <c r="D59" s="87" t="s">
        <v>526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527</v>
      </c>
      <c r="D60" s="87" t="s">
        <v>528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529</v>
      </c>
      <c r="D61" s="87" t="s">
        <v>210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530</v>
      </c>
      <c r="D62" s="87" t="s">
        <v>215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531</v>
      </c>
      <c r="D63" s="87" t="s">
        <v>217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532</v>
      </c>
      <c r="D64" s="87" t="s">
        <v>533</v>
      </c>
      <c r="E64" s="90">
        <v>26000</v>
      </c>
      <c r="F64" s="90">
        <v>326</v>
      </c>
    </row>
    <row r="65" spans="1:6" ht="22.5" customHeight="1">
      <c r="A65" s="84" t="s">
        <v>82</v>
      </c>
      <c r="B65" s="84" t="s">
        <v>83</v>
      </c>
      <c r="C65" s="85" t="s">
        <v>84</v>
      </c>
      <c r="D65" s="84" t="s">
        <v>85</v>
      </c>
      <c r="E65" s="86" t="s">
        <v>86</v>
      </c>
      <c r="F65" s="86" t="s">
        <v>87</v>
      </c>
    </row>
    <row r="66" spans="1:6" ht="22.5" customHeight="1">
      <c r="A66" s="87">
        <v>59</v>
      </c>
      <c r="B66" s="91">
        <v>21541</v>
      </c>
      <c r="C66" s="89" t="s">
        <v>534</v>
      </c>
      <c r="D66" s="87" t="s">
        <v>526</v>
      </c>
      <c r="E66" s="90">
        <v>24000</v>
      </c>
      <c r="F66" s="90">
        <v>300</v>
      </c>
    </row>
    <row r="67" spans="1:6" ht="22.5" customHeight="1">
      <c r="A67" s="87">
        <v>60</v>
      </c>
      <c r="B67" s="91">
        <v>21549</v>
      </c>
      <c r="C67" s="89" t="s">
        <v>535</v>
      </c>
      <c r="D67" s="87" t="s">
        <v>155</v>
      </c>
      <c r="E67" s="90">
        <v>50000</v>
      </c>
      <c r="F67" s="90">
        <v>625</v>
      </c>
    </row>
    <row r="68" spans="1:6" ht="22.5" customHeight="1">
      <c r="A68" s="87">
        <v>61</v>
      </c>
      <c r="B68" s="91">
        <v>21541</v>
      </c>
      <c r="C68" s="89" t="s">
        <v>536</v>
      </c>
      <c r="D68" s="87" t="s">
        <v>537</v>
      </c>
      <c r="E68" s="90">
        <v>76000</v>
      </c>
      <c r="F68" s="90">
        <v>950</v>
      </c>
    </row>
    <row r="69" spans="1:6" ht="22.5" customHeight="1">
      <c r="A69" s="87">
        <v>62</v>
      </c>
      <c r="B69" s="91">
        <v>17931</v>
      </c>
      <c r="C69" s="89" t="s">
        <v>109</v>
      </c>
      <c r="D69" s="87" t="s">
        <v>538</v>
      </c>
      <c r="E69" s="90">
        <v>40000</v>
      </c>
      <c r="F69" s="90">
        <v>250</v>
      </c>
    </row>
    <row r="70" spans="1:6" ht="22.5" customHeight="1">
      <c r="A70" s="87">
        <v>63</v>
      </c>
      <c r="B70" s="91">
        <v>18624</v>
      </c>
      <c r="C70" s="89" t="s">
        <v>120</v>
      </c>
      <c r="D70" s="153" t="s">
        <v>539</v>
      </c>
      <c r="E70" s="90">
        <v>25000</v>
      </c>
      <c r="F70" s="90">
        <v>250</v>
      </c>
    </row>
    <row r="71" spans="1:6" ht="22.5" customHeight="1">
      <c r="A71" s="87">
        <v>64</v>
      </c>
      <c r="B71" s="91">
        <v>21541</v>
      </c>
      <c r="C71" s="89" t="s">
        <v>540</v>
      </c>
      <c r="D71" s="87" t="s">
        <v>541</v>
      </c>
      <c r="E71" s="90">
        <v>40000</v>
      </c>
      <c r="F71" s="90">
        <v>1500</v>
      </c>
    </row>
    <row r="72" spans="1:6" ht="22.5" customHeight="1">
      <c r="A72" s="87">
        <v>65</v>
      </c>
      <c r="B72" s="91">
        <v>22167</v>
      </c>
      <c r="C72" s="89" t="s">
        <v>542</v>
      </c>
      <c r="D72" s="87" t="s">
        <v>543</v>
      </c>
      <c r="E72" s="90">
        <v>40000</v>
      </c>
      <c r="F72" s="90">
        <v>250</v>
      </c>
    </row>
    <row r="73" spans="1:6" ht="22.5" customHeight="1">
      <c r="A73" s="87">
        <v>66</v>
      </c>
      <c r="B73" s="91">
        <v>22303</v>
      </c>
      <c r="C73" s="89" t="s">
        <v>521</v>
      </c>
      <c r="D73" s="87" t="s">
        <v>605</v>
      </c>
      <c r="E73" s="90">
        <v>60000</v>
      </c>
      <c r="F73" s="90">
        <v>375</v>
      </c>
    </row>
    <row r="74" spans="1:6" ht="22.5" customHeight="1">
      <c r="A74" s="87">
        <v>67</v>
      </c>
      <c r="B74" s="91">
        <v>22307</v>
      </c>
      <c r="C74" s="89" t="s">
        <v>516</v>
      </c>
      <c r="D74" s="87" t="s">
        <v>528</v>
      </c>
      <c r="E74" s="90">
        <v>21000</v>
      </c>
      <c r="F74" s="90">
        <v>394</v>
      </c>
    </row>
    <row r="75" spans="1:6" ht="22.5" customHeight="1">
      <c r="A75" s="87">
        <v>68</v>
      </c>
      <c r="B75" s="91">
        <v>22328</v>
      </c>
      <c r="C75" s="89" t="s">
        <v>515</v>
      </c>
      <c r="D75" s="87" t="s">
        <v>618</v>
      </c>
      <c r="E75" s="90">
        <v>16800</v>
      </c>
      <c r="F75" s="90">
        <v>315</v>
      </c>
    </row>
    <row r="76" spans="1:6" ht="22.5" customHeight="1">
      <c r="A76" s="87">
        <v>70</v>
      </c>
      <c r="B76" s="91">
        <v>22313</v>
      </c>
      <c r="C76" s="89" t="s">
        <v>109</v>
      </c>
      <c r="D76" s="87" t="s">
        <v>110</v>
      </c>
      <c r="E76" s="90">
        <v>13780</v>
      </c>
      <c r="F76" s="90">
        <v>500</v>
      </c>
    </row>
    <row r="77" spans="1:6" ht="22.5" customHeight="1">
      <c r="A77" s="87">
        <v>71</v>
      </c>
      <c r="B77" s="91">
        <v>22313</v>
      </c>
      <c r="C77" s="89" t="s">
        <v>120</v>
      </c>
      <c r="D77" s="87" t="s">
        <v>121</v>
      </c>
      <c r="E77" s="90">
        <v>8780</v>
      </c>
      <c r="F77" s="90">
        <v>500</v>
      </c>
    </row>
    <row r="78" spans="1:6" ht="22.5" customHeight="1">
      <c r="A78" s="87">
        <v>72</v>
      </c>
      <c r="B78" s="91">
        <v>22341</v>
      </c>
      <c r="C78" s="89" t="s">
        <v>109</v>
      </c>
      <c r="D78" s="87" t="s">
        <v>110</v>
      </c>
      <c r="E78" s="90">
        <v>13780</v>
      </c>
      <c r="F78" s="90">
        <v>500</v>
      </c>
    </row>
    <row r="79" spans="1:6" ht="22.5" customHeight="1">
      <c r="A79" s="87">
        <v>73</v>
      </c>
      <c r="B79" s="91">
        <v>22341</v>
      </c>
      <c r="C79" s="89" t="s">
        <v>120</v>
      </c>
      <c r="D79" s="87" t="s">
        <v>121</v>
      </c>
      <c r="E79" s="90">
        <v>8780</v>
      </c>
      <c r="F79" s="90">
        <v>500</v>
      </c>
    </row>
    <row r="80" spans="1:6" ht="22.5" customHeight="1">
      <c r="A80" s="87">
        <v>74</v>
      </c>
      <c r="B80" s="91">
        <v>22373</v>
      </c>
      <c r="C80" s="89" t="s">
        <v>109</v>
      </c>
      <c r="D80" s="87" t="s">
        <v>110</v>
      </c>
      <c r="E80" s="90">
        <v>13780</v>
      </c>
      <c r="F80" s="90">
        <v>500</v>
      </c>
    </row>
    <row r="81" spans="1:6" ht="22.5" customHeight="1">
      <c r="A81" s="87">
        <v>75</v>
      </c>
      <c r="B81" s="91">
        <v>22373</v>
      </c>
      <c r="C81" s="89" t="s">
        <v>120</v>
      </c>
      <c r="D81" s="87" t="s">
        <v>121</v>
      </c>
      <c r="E81" s="90">
        <v>8780</v>
      </c>
      <c r="F81" s="90">
        <v>500</v>
      </c>
    </row>
    <row r="82" spans="1:6" ht="22.5" customHeight="1">
      <c r="A82" s="87">
        <v>76</v>
      </c>
      <c r="B82" s="91">
        <v>22405</v>
      </c>
      <c r="C82" s="89" t="s">
        <v>519</v>
      </c>
      <c r="D82" s="87" t="s">
        <v>717</v>
      </c>
      <c r="E82" s="90">
        <v>70000</v>
      </c>
      <c r="F82" s="90">
        <v>1313</v>
      </c>
    </row>
    <row r="83" spans="1:6" ht="22.5" customHeight="1">
      <c r="A83" s="87">
        <v>77</v>
      </c>
      <c r="B83" s="91">
        <v>22423</v>
      </c>
      <c r="C83" s="89" t="s">
        <v>109</v>
      </c>
      <c r="D83" s="87" t="s">
        <v>110</v>
      </c>
      <c r="E83" s="90">
        <v>13780</v>
      </c>
      <c r="F83" s="90">
        <v>500</v>
      </c>
    </row>
    <row r="84" spans="1:6" ht="22.5" customHeight="1">
      <c r="A84" s="87">
        <v>78</v>
      </c>
      <c r="B84" s="91">
        <v>22423</v>
      </c>
      <c r="C84" s="89" t="s">
        <v>120</v>
      </c>
      <c r="D84" s="87" t="s">
        <v>121</v>
      </c>
      <c r="E84" s="90">
        <v>8780</v>
      </c>
      <c r="F84" s="90">
        <v>500</v>
      </c>
    </row>
    <row r="85" spans="1:6" ht="22.5" customHeight="1">
      <c r="A85" s="87"/>
      <c r="B85" s="88"/>
      <c r="C85" s="89"/>
      <c r="D85" s="87"/>
      <c r="E85" s="90"/>
      <c r="F85" s="90"/>
    </row>
    <row r="86" spans="1:6" ht="22.5" customHeight="1" thickBot="1">
      <c r="A86" s="276" t="s">
        <v>13</v>
      </c>
      <c r="B86" s="277"/>
      <c r="C86" s="277"/>
      <c r="D86" s="278"/>
      <c r="E86" s="94">
        <f>SUM(E5:E84)</f>
        <v>2245140</v>
      </c>
      <c r="F86" s="94">
        <f>SUM(F5:F84)</f>
        <v>51975</v>
      </c>
    </row>
    <row r="87" spans="1:6" ht="22.5" customHeight="1" thickTop="1">
      <c r="A87" s="95"/>
      <c r="B87" s="95"/>
      <c r="C87" s="95"/>
      <c r="D87" s="95"/>
      <c r="E87" s="95"/>
      <c r="F87" s="95"/>
    </row>
    <row r="88" spans="1:6" ht="22.5" customHeight="1">
      <c r="A88" s="274" t="s">
        <v>584</v>
      </c>
      <c r="B88" s="274"/>
      <c r="C88" s="274"/>
      <c r="D88" s="274"/>
      <c r="E88" s="274"/>
      <c r="F88" s="274"/>
    </row>
    <row r="89" spans="1:6" ht="22.5" customHeight="1">
      <c r="A89" s="274" t="s">
        <v>166</v>
      </c>
      <c r="B89" s="274"/>
      <c r="C89" s="274"/>
      <c r="D89" s="274"/>
      <c r="E89" s="274"/>
      <c r="F89" s="274"/>
    </row>
    <row r="90" spans="1:6" ht="22.5" customHeight="1">
      <c r="A90" s="274" t="s">
        <v>522</v>
      </c>
      <c r="B90" s="274"/>
      <c r="C90" s="274"/>
      <c r="D90" s="274"/>
      <c r="E90" s="274"/>
      <c r="F90" s="274"/>
    </row>
    <row r="91" ht="18.75" customHeight="1"/>
  </sheetData>
  <sheetProtection/>
  <mergeCells count="7">
    <mergeCell ref="A90:F90"/>
    <mergeCell ref="A1:F1"/>
    <mergeCell ref="A2:F2"/>
    <mergeCell ref="A3:F3"/>
    <mergeCell ref="A86:D86"/>
    <mergeCell ref="A88:F88"/>
    <mergeCell ref="A89:F8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72" t="s">
        <v>716</v>
      </c>
      <c r="B1" s="272"/>
      <c r="C1" s="272"/>
    </row>
    <row r="2" spans="1:3" ht="23.25">
      <c r="A2" s="272" t="s">
        <v>209</v>
      </c>
      <c r="B2" s="272"/>
      <c r="C2" s="272"/>
    </row>
    <row r="3" spans="1:3" ht="23.25">
      <c r="A3" s="272" t="s">
        <v>184</v>
      </c>
      <c r="B3" s="272"/>
      <c r="C3" s="272"/>
    </row>
    <row r="4" spans="1:3" ht="19.5" customHeight="1">
      <c r="A4" s="84" t="s">
        <v>82</v>
      </c>
      <c r="B4" s="84" t="s">
        <v>83</v>
      </c>
      <c r="C4" s="86" t="s">
        <v>187</v>
      </c>
    </row>
    <row r="5" spans="1:3" ht="19.5" customHeight="1">
      <c r="A5" s="92">
        <v>1</v>
      </c>
      <c r="B5" s="91">
        <v>235849</v>
      </c>
      <c r="C5" s="217">
        <v>103.54</v>
      </c>
    </row>
    <row r="6" spans="1:3" ht="19.5" customHeight="1">
      <c r="A6" s="92">
        <v>2</v>
      </c>
      <c r="B6" s="91">
        <v>236021</v>
      </c>
      <c r="C6" s="217">
        <v>136.72</v>
      </c>
    </row>
    <row r="7" spans="1:3" ht="19.5" customHeight="1">
      <c r="A7" s="92">
        <v>3</v>
      </c>
      <c r="B7" s="91">
        <v>236213</v>
      </c>
      <c r="C7" s="217">
        <v>211.02</v>
      </c>
    </row>
    <row r="8" spans="1:3" ht="19.5" customHeight="1">
      <c r="A8" s="92">
        <v>4</v>
      </c>
      <c r="B8" s="91">
        <v>236394</v>
      </c>
      <c r="C8" s="217">
        <v>57.48</v>
      </c>
    </row>
    <row r="9" spans="1:3" ht="19.5" customHeight="1">
      <c r="A9" s="92">
        <v>5</v>
      </c>
      <c r="B9" s="91">
        <v>236583</v>
      </c>
      <c r="C9" s="217">
        <v>146.63</v>
      </c>
    </row>
    <row r="10" spans="1:3" ht="18.75" customHeight="1">
      <c r="A10" s="92">
        <v>6</v>
      </c>
      <c r="B10" s="91">
        <v>236759</v>
      </c>
      <c r="C10" s="218">
        <v>119.2</v>
      </c>
    </row>
    <row r="11" spans="1:3" ht="19.5" customHeight="1">
      <c r="A11" s="92">
        <v>7</v>
      </c>
      <c r="B11" s="91">
        <v>236948</v>
      </c>
      <c r="C11" s="218">
        <v>287.6</v>
      </c>
    </row>
    <row r="12" spans="1:3" ht="19.5" customHeight="1">
      <c r="A12" s="92">
        <v>8</v>
      </c>
      <c r="B12" s="91">
        <v>237130</v>
      </c>
      <c r="C12" s="217">
        <v>403.22</v>
      </c>
    </row>
    <row r="13" spans="1:3" ht="19.5" customHeight="1">
      <c r="A13" s="92">
        <v>9</v>
      </c>
      <c r="B13" s="91">
        <v>237312</v>
      </c>
      <c r="C13" s="219">
        <v>234.17</v>
      </c>
    </row>
    <row r="14" spans="1:3" ht="19.5" customHeight="1">
      <c r="A14" s="92">
        <v>10</v>
      </c>
      <c r="B14" s="91">
        <v>18348</v>
      </c>
      <c r="C14" s="219">
        <v>254.88</v>
      </c>
    </row>
    <row r="15" spans="1:3" ht="19.5" customHeight="1">
      <c r="A15" s="92">
        <v>11</v>
      </c>
      <c r="B15" s="91">
        <v>237676</v>
      </c>
      <c r="C15" s="219">
        <v>346.72</v>
      </c>
    </row>
    <row r="16" spans="1:3" ht="19.5" customHeight="1">
      <c r="A16" s="92">
        <v>12</v>
      </c>
      <c r="B16" s="91">
        <v>237857</v>
      </c>
      <c r="C16" s="219">
        <v>339.62</v>
      </c>
    </row>
    <row r="17" spans="1:3" ht="19.5" customHeight="1">
      <c r="A17" s="92">
        <v>13</v>
      </c>
      <c r="B17" s="91">
        <v>238039</v>
      </c>
      <c r="C17" s="219">
        <v>342.47</v>
      </c>
    </row>
    <row r="18" spans="1:3" ht="19.5" customHeight="1">
      <c r="A18" s="92">
        <v>14</v>
      </c>
      <c r="B18" s="91">
        <v>238222</v>
      </c>
      <c r="C18" s="219">
        <v>358.51</v>
      </c>
    </row>
    <row r="19" spans="1:3" ht="19.5" customHeight="1">
      <c r="A19" s="92">
        <v>15</v>
      </c>
      <c r="B19" s="91">
        <v>238404</v>
      </c>
      <c r="C19" s="219">
        <v>183.56</v>
      </c>
    </row>
    <row r="20" spans="1:3" ht="19.5" customHeight="1">
      <c r="A20" s="92">
        <v>16</v>
      </c>
      <c r="B20" s="91">
        <v>238586</v>
      </c>
      <c r="C20" s="219">
        <v>249.47</v>
      </c>
    </row>
    <row r="21" spans="1:3" ht="19.5" customHeight="1">
      <c r="A21" s="92">
        <v>17</v>
      </c>
      <c r="B21" s="91">
        <v>238775</v>
      </c>
      <c r="C21" s="219">
        <v>221.32</v>
      </c>
    </row>
    <row r="22" spans="1:3" ht="19.5" customHeight="1">
      <c r="A22" s="92">
        <v>18</v>
      </c>
      <c r="B22" s="91">
        <v>238949</v>
      </c>
      <c r="C22" s="219">
        <v>207.96</v>
      </c>
    </row>
    <row r="23" spans="1:3" ht="19.5" customHeight="1">
      <c r="A23" s="92">
        <v>19</v>
      </c>
      <c r="B23" s="91">
        <v>239138</v>
      </c>
      <c r="C23" s="219">
        <v>487.4</v>
      </c>
    </row>
    <row r="24" spans="1:3" ht="19.5" customHeight="1">
      <c r="A24" s="92">
        <v>20</v>
      </c>
      <c r="B24" s="91">
        <v>239320</v>
      </c>
      <c r="C24" s="219">
        <v>323.86</v>
      </c>
    </row>
    <row r="25" spans="1:3" ht="19.5" customHeight="1">
      <c r="A25" s="92">
        <v>21</v>
      </c>
      <c r="B25" s="91">
        <v>239507</v>
      </c>
      <c r="C25" s="219">
        <v>369.85</v>
      </c>
    </row>
    <row r="26" spans="1:3" ht="19.5" customHeight="1">
      <c r="A26" s="92">
        <v>22</v>
      </c>
      <c r="B26" s="91">
        <v>239691</v>
      </c>
      <c r="C26" s="219">
        <v>451.52</v>
      </c>
    </row>
    <row r="27" spans="1:3" ht="19.5" customHeight="1">
      <c r="A27" s="92">
        <v>23</v>
      </c>
      <c r="B27" s="91">
        <v>239872</v>
      </c>
      <c r="C27" s="219">
        <v>358.8</v>
      </c>
    </row>
    <row r="28" spans="1:3" ht="19.5" customHeight="1">
      <c r="A28" s="92">
        <v>24</v>
      </c>
      <c r="B28" s="91">
        <v>240054</v>
      </c>
      <c r="C28" s="219">
        <v>415.47</v>
      </c>
    </row>
    <row r="29" spans="1:3" ht="19.5" customHeight="1">
      <c r="A29" s="92">
        <v>25</v>
      </c>
      <c r="B29" s="91">
        <v>21090</v>
      </c>
      <c r="C29" s="219">
        <v>271.13</v>
      </c>
    </row>
    <row r="30" spans="1:3" ht="19.5" customHeight="1">
      <c r="A30" s="92">
        <v>26</v>
      </c>
      <c r="B30" s="91">
        <v>21272</v>
      </c>
      <c r="C30" s="219">
        <v>381.92</v>
      </c>
    </row>
    <row r="31" spans="1:3" ht="19.5" customHeight="1">
      <c r="A31" s="92">
        <v>27</v>
      </c>
      <c r="B31" s="91">
        <v>21457</v>
      </c>
      <c r="C31" s="219">
        <v>283.67</v>
      </c>
    </row>
    <row r="32" spans="1:3" ht="19.5" customHeight="1">
      <c r="A32" s="92">
        <v>28</v>
      </c>
      <c r="B32" s="91">
        <v>21817</v>
      </c>
      <c r="C32" s="219">
        <v>248.09</v>
      </c>
    </row>
    <row r="33" spans="1:3" ht="19.5" customHeight="1">
      <c r="A33" s="92">
        <v>29</v>
      </c>
      <c r="B33" s="91">
        <v>22000</v>
      </c>
      <c r="C33" s="219">
        <v>564.36</v>
      </c>
    </row>
    <row r="34" spans="1:3" ht="19.5" customHeight="1">
      <c r="A34" s="92">
        <v>30</v>
      </c>
      <c r="B34" s="91">
        <v>22184</v>
      </c>
      <c r="C34" s="219">
        <v>766.15</v>
      </c>
    </row>
    <row r="35" spans="1:3" ht="19.5" customHeight="1">
      <c r="A35" s="92">
        <v>31</v>
      </c>
      <c r="B35" s="91">
        <v>22370</v>
      </c>
      <c r="C35" s="219">
        <v>993.58</v>
      </c>
    </row>
    <row r="36" spans="1:3" ht="24" thickBot="1">
      <c r="A36" s="276" t="s">
        <v>13</v>
      </c>
      <c r="B36" s="278"/>
      <c r="C36" s="220">
        <f>SUM(C5:C35)</f>
        <v>10119.89</v>
      </c>
    </row>
    <row r="37" spans="1:3" ht="24" thickTop="1">
      <c r="A37" s="221"/>
      <c r="B37" s="221"/>
      <c r="C37" s="222"/>
    </row>
    <row r="38" spans="1:3" ht="23.25">
      <c r="A38" s="216"/>
      <c r="B38" s="216"/>
      <c r="C38" s="223"/>
    </row>
    <row r="39" spans="1:3" ht="23.25">
      <c r="A39" s="216"/>
      <c r="B39" s="216"/>
      <c r="C39" s="223"/>
    </row>
    <row r="40" spans="1:3" ht="23.25">
      <c r="A40" s="216"/>
      <c r="B40" s="216"/>
      <c r="C40" s="223"/>
    </row>
    <row r="41" spans="1:3" ht="23.25">
      <c r="A41" s="216"/>
      <c r="B41" s="216"/>
      <c r="C41" s="223"/>
    </row>
    <row r="42" spans="1:3" ht="23.25">
      <c r="A42" s="216"/>
      <c r="B42" s="216"/>
      <c r="C42" s="223"/>
    </row>
    <row r="43" spans="1:3" ht="23.25">
      <c r="A43" s="216"/>
      <c r="B43" s="216"/>
      <c r="C43" s="223"/>
    </row>
    <row r="44" spans="1:3" ht="23.25">
      <c r="A44" s="216"/>
      <c r="B44" s="216"/>
      <c r="C44" s="223"/>
    </row>
    <row r="45" spans="1:3" ht="23.25">
      <c r="A45" s="279" t="s">
        <v>220</v>
      </c>
      <c r="B45" s="279"/>
      <c r="C45" s="279"/>
    </row>
    <row r="46" spans="1:3" ht="23.25">
      <c r="A46" s="280" t="s">
        <v>221</v>
      </c>
      <c r="B46" s="280"/>
      <c r="C46" s="280"/>
    </row>
    <row r="47" spans="1:3" ht="23.25">
      <c r="A47" s="274" t="s">
        <v>628</v>
      </c>
      <c r="B47" s="274"/>
      <c r="C47" s="274"/>
    </row>
  </sheetData>
  <sheetProtection/>
  <mergeCells count="7">
    <mergeCell ref="A47:C47"/>
    <mergeCell ref="A1:C1"/>
    <mergeCell ref="A2:C2"/>
    <mergeCell ref="A3:C3"/>
    <mergeCell ref="A36:B36"/>
    <mergeCell ref="A45:C45"/>
    <mergeCell ref="A46:C4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SheetLayoutView="100" zoomScalePageLayoutView="0" workbookViewId="0" topLeftCell="A1">
      <selection activeCell="T6" sqref="T6"/>
    </sheetView>
  </sheetViews>
  <sheetFormatPr defaultColWidth="9.140625" defaultRowHeight="19.5" customHeight="1"/>
  <cols>
    <col min="1" max="1" width="0.13671875" style="140" customWidth="1"/>
    <col min="2" max="2" width="4.421875" style="140" customWidth="1"/>
    <col min="3" max="3" width="11.57421875" style="140" customWidth="1"/>
    <col min="4" max="4" width="0" style="140" hidden="1" customWidth="1"/>
    <col min="5" max="5" width="4.57421875" style="140" customWidth="1"/>
    <col min="6" max="6" width="3.140625" style="140" customWidth="1"/>
    <col min="7" max="7" width="9.28125" style="140" customWidth="1"/>
    <col min="8" max="8" width="17.421875" style="140" customWidth="1"/>
    <col min="9" max="9" width="17.7109375" style="140" customWidth="1"/>
    <col min="10" max="10" width="49.140625" style="140" customWidth="1"/>
    <col min="11" max="11" width="3.7109375" style="140" customWidth="1"/>
    <col min="12" max="12" width="0.85546875" style="140" customWidth="1"/>
    <col min="13" max="13" width="7.57421875" style="140" customWidth="1"/>
    <col min="14" max="14" width="10.7109375" style="140" customWidth="1"/>
    <col min="15" max="15" width="7.421875" style="140" customWidth="1"/>
    <col min="16" max="16" width="0" style="140" hidden="1" customWidth="1"/>
    <col min="17" max="17" width="1.1484375" style="140" hidden="1" customWidth="1"/>
    <col min="18" max="16384" width="9.140625" style="140" customWidth="1"/>
  </cols>
  <sheetData>
    <row r="1" spans="1:17" ht="14.25" customHeight="1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0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7:11" ht="18" customHeight="1">
      <c r="G3" s="264" t="s">
        <v>255</v>
      </c>
      <c r="H3" s="263"/>
      <c r="I3" s="263"/>
      <c r="J3" s="263"/>
      <c r="K3" s="263"/>
    </row>
    <row r="4" spans="7:11" ht="15" customHeight="1">
      <c r="G4" s="262" t="s">
        <v>647</v>
      </c>
      <c r="H4" s="263"/>
      <c r="I4" s="263"/>
      <c r="J4" s="263"/>
      <c r="K4" s="263"/>
    </row>
    <row r="5" spans="1:16" ht="14.25">
      <c r="A5" s="266" t="s">
        <v>14</v>
      </c>
      <c r="B5" s="257"/>
      <c r="C5" s="257"/>
      <c r="D5" s="257"/>
      <c r="E5" s="257"/>
      <c r="F5" s="257"/>
      <c r="G5" s="257"/>
      <c r="H5" s="257"/>
      <c r="I5" s="255"/>
      <c r="J5" s="170" t="s">
        <v>16</v>
      </c>
      <c r="K5" s="295" t="s">
        <v>0</v>
      </c>
      <c r="L5" s="296"/>
      <c r="M5" s="297"/>
      <c r="N5" s="295" t="s">
        <v>55</v>
      </c>
      <c r="O5" s="296"/>
      <c r="P5" s="297"/>
    </row>
    <row r="6" spans="1:16" ht="38.25" customHeight="1">
      <c r="A6" s="266" t="s">
        <v>256</v>
      </c>
      <c r="B6" s="257"/>
      <c r="C6" s="255"/>
      <c r="E6" s="266" t="s">
        <v>257</v>
      </c>
      <c r="F6" s="257"/>
      <c r="G6" s="255"/>
      <c r="H6" s="165" t="s">
        <v>258</v>
      </c>
      <c r="I6" s="165" t="s">
        <v>259</v>
      </c>
      <c r="J6" s="171" t="s">
        <v>230</v>
      </c>
      <c r="K6" s="298" t="s">
        <v>230</v>
      </c>
      <c r="L6" s="259"/>
      <c r="M6" s="260"/>
      <c r="N6" s="298" t="s">
        <v>260</v>
      </c>
      <c r="O6" s="259"/>
      <c r="P6" s="260"/>
    </row>
    <row r="7" spans="1:16" ht="14.25">
      <c r="A7" s="289" t="s">
        <v>230</v>
      </c>
      <c r="B7" s="257"/>
      <c r="C7" s="255"/>
      <c r="E7" s="281" t="s">
        <v>230</v>
      </c>
      <c r="F7" s="257"/>
      <c r="G7" s="255"/>
      <c r="H7" s="166" t="s">
        <v>230</v>
      </c>
      <c r="I7" s="174">
        <v>27936153.02</v>
      </c>
      <c r="J7" s="157" t="s">
        <v>18</v>
      </c>
      <c r="K7" s="289" t="s">
        <v>230</v>
      </c>
      <c r="L7" s="257"/>
      <c r="M7" s="255"/>
      <c r="N7" s="281" t="s">
        <v>634</v>
      </c>
      <c r="O7" s="257"/>
      <c r="P7" s="255"/>
    </row>
    <row r="8" spans="1:16" ht="14.25">
      <c r="A8" s="287" t="s">
        <v>230</v>
      </c>
      <c r="B8" s="257"/>
      <c r="C8" s="255"/>
      <c r="E8" s="287" t="s">
        <v>230</v>
      </c>
      <c r="F8" s="257"/>
      <c r="G8" s="255"/>
      <c r="H8" s="169" t="s">
        <v>230</v>
      </c>
      <c r="I8" s="169" t="s">
        <v>230</v>
      </c>
      <c r="J8" s="158" t="s">
        <v>261</v>
      </c>
      <c r="K8" s="294"/>
      <c r="L8" s="257"/>
      <c r="M8" s="255"/>
      <c r="N8" s="287" t="s">
        <v>230</v>
      </c>
      <c r="O8" s="257"/>
      <c r="P8" s="255"/>
    </row>
    <row r="9" spans="1:16" ht="14.25">
      <c r="A9" s="281" t="s">
        <v>263</v>
      </c>
      <c r="B9" s="257"/>
      <c r="C9" s="255"/>
      <c r="E9" s="281" t="s">
        <v>264</v>
      </c>
      <c r="F9" s="257"/>
      <c r="G9" s="255"/>
      <c r="H9" s="166" t="s">
        <v>263</v>
      </c>
      <c r="I9" s="166" t="s">
        <v>648</v>
      </c>
      <c r="J9" s="159" t="s">
        <v>25</v>
      </c>
      <c r="K9" s="282" t="s">
        <v>265</v>
      </c>
      <c r="L9" s="257"/>
      <c r="M9" s="255"/>
      <c r="N9" s="281" t="s">
        <v>649</v>
      </c>
      <c r="O9" s="257"/>
      <c r="P9" s="255"/>
    </row>
    <row r="10" spans="1:16" ht="14.25">
      <c r="A10" s="281" t="s">
        <v>266</v>
      </c>
      <c r="B10" s="257"/>
      <c r="C10" s="255"/>
      <c r="E10" s="281" t="s">
        <v>264</v>
      </c>
      <c r="F10" s="257"/>
      <c r="G10" s="255"/>
      <c r="H10" s="166" t="s">
        <v>266</v>
      </c>
      <c r="I10" s="166" t="s">
        <v>650</v>
      </c>
      <c r="J10" s="159" t="s">
        <v>28</v>
      </c>
      <c r="K10" s="282" t="s">
        <v>267</v>
      </c>
      <c r="L10" s="257"/>
      <c r="M10" s="255"/>
      <c r="N10" s="281" t="s">
        <v>651</v>
      </c>
      <c r="O10" s="257"/>
      <c r="P10" s="255"/>
    </row>
    <row r="11" spans="1:16" ht="14.25">
      <c r="A11" s="281" t="s">
        <v>268</v>
      </c>
      <c r="B11" s="257"/>
      <c r="C11" s="255"/>
      <c r="E11" s="281" t="s">
        <v>264</v>
      </c>
      <c r="F11" s="257"/>
      <c r="G11" s="255"/>
      <c r="H11" s="166" t="s">
        <v>268</v>
      </c>
      <c r="I11" s="166" t="s">
        <v>652</v>
      </c>
      <c r="J11" s="159" t="s">
        <v>30</v>
      </c>
      <c r="K11" s="282" t="s">
        <v>269</v>
      </c>
      <c r="L11" s="257"/>
      <c r="M11" s="255"/>
      <c r="N11" s="281" t="s">
        <v>653</v>
      </c>
      <c r="O11" s="257"/>
      <c r="P11" s="255"/>
    </row>
    <row r="12" spans="1:16" ht="14.25">
      <c r="A12" s="281" t="s">
        <v>270</v>
      </c>
      <c r="B12" s="257"/>
      <c r="C12" s="255"/>
      <c r="E12" s="281" t="s">
        <v>264</v>
      </c>
      <c r="F12" s="257"/>
      <c r="G12" s="255"/>
      <c r="H12" s="166" t="s">
        <v>270</v>
      </c>
      <c r="I12" s="166" t="s">
        <v>570</v>
      </c>
      <c r="J12" s="159" t="s">
        <v>32</v>
      </c>
      <c r="K12" s="282" t="s">
        <v>271</v>
      </c>
      <c r="L12" s="257"/>
      <c r="M12" s="255"/>
      <c r="N12" s="281" t="s">
        <v>264</v>
      </c>
      <c r="O12" s="257"/>
      <c r="P12" s="255"/>
    </row>
    <row r="13" spans="1:16" ht="14.25">
      <c r="A13" s="281" t="s">
        <v>272</v>
      </c>
      <c r="B13" s="257"/>
      <c r="C13" s="255"/>
      <c r="E13" s="281" t="s">
        <v>264</v>
      </c>
      <c r="F13" s="257"/>
      <c r="G13" s="255"/>
      <c r="H13" s="166" t="s">
        <v>272</v>
      </c>
      <c r="I13" s="166" t="s">
        <v>588</v>
      </c>
      <c r="J13" s="159" t="s">
        <v>58</v>
      </c>
      <c r="K13" s="282" t="s">
        <v>273</v>
      </c>
      <c r="L13" s="257"/>
      <c r="M13" s="255"/>
      <c r="N13" s="281" t="s">
        <v>264</v>
      </c>
      <c r="O13" s="257"/>
      <c r="P13" s="255"/>
    </row>
    <row r="14" spans="1:16" ht="14.25">
      <c r="A14" s="281" t="s">
        <v>274</v>
      </c>
      <c r="B14" s="257"/>
      <c r="C14" s="255"/>
      <c r="E14" s="281" t="s">
        <v>264</v>
      </c>
      <c r="F14" s="257"/>
      <c r="G14" s="255"/>
      <c r="H14" s="166" t="s">
        <v>274</v>
      </c>
      <c r="I14" s="166" t="s">
        <v>654</v>
      </c>
      <c r="J14" s="159" t="s">
        <v>34</v>
      </c>
      <c r="K14" s="282" t="s">
        <v>275</v>
      </c>
      <c r="L14" s="257"/>
      <c r="M14" s="255"/>
      <c r="N14" s="281" t="s">
        <v>655</v>
      </c>
      <c r="O14" s="257"/>
      <c r="P14" s="255"/>
    </row>
    <row r="15" spans="1:16" ht="14.25">
      <c r="A15" s="281" t="s">
        <v>276</v>
      </c>
      <c r="B15" s="257"/>
      <c r="C15" s="255"/>
      <c r="E15" s="281" t="s">
        <v>264</v>
      </c>
      <c r="F15" s="257"/>
      <c r="G15" s="255"/>
      <c r="H15" s="166" t="s">
        <v>276</v>
      </c>
      <c r="I15" s="166" t="s">
        <v>629</v>
      </c>
      <c r="J15" s="159" t="s">
        <v>191</v>
      </c>
      <c r="K15" s="282" t="s">
        <v>277</v>
      </c>
      <c r="L15" s="257"/>
      <c r="M15" s="255"/>
      <c r="N15" s="281" t="s">
        <v>264</v>
      </c>
      <c r="O15" s="257"/>
      <c r="P15" s="255"/>
    </row>
    <row r="16" spans="1:16" ht="14.25">
      <c r="A16" s="287" t="s">
        <v>278</v>
      </c>
      <c r="B16" s="257"/>
      <c r="C16" s="255"/>
      <c r="E16" s="287" t="s">
        <v>264</v>
      </c>
      <c r="F16" s="257"/>
      <c r="G16" s="255"/>
      <c r="H16" s="169" t="s">
        <v>278</v>
      </c>
      <c r="I16" s="169" t="s">
        <v>656</v>
      </c>
      <c r="J16" s="168" t="s">
        <v>13</v>
      </c>
      <c r="K16" s="288" t="s">
        <v>262</v>
      </c>
      <c r="L16" s="257"/>
      <c r="M16" s="255"/>
      <c r="N16" s="287" t="s">
        <v>657</v>
      </c>
      <c r="O16" s="257"/>
      <c r="P16" s="255"/>
    </row>
    <row r="17" spans="1:16" ht="14.25">
      <c r="A17" s="287" t="s">
        <v>278</v>
      </c>
      <c r="B17" s="257"/>
      <c r="C17" s="255"/>
      <c r="E17" s="287" t="s">
        <v>264</v>
      </c>
      <c r="F17" s="257"/>
      <c r="G17" s="255"/>
      <c r="H17" s="169" t="s">
        <v>278</v>
      </c>
      <c r="I17" s="169" t="s">
        <v>656</v>
      </c>
      <c r="J17" s="168" t="s">
        <v>13</v>
      </c>
      <c r="K17" s="288" t="s">
        <v>262</v>
      </c>
      <c r="L17" s="257"/>
      <c r="M17" s="255"/>
      <c r="N17" s="287" t="s">
        <v>657</v>
      </c>
      <c r="O17" s="257"/>
      <c r="P17" s="255"/>
    </row>
    <row r="18" spans="1:16" ht="14.25">
      <c r="A18" s="281" t="s">
        <v>264</v>
      </c>
      <c r="B18" s="257"/>
      <c r="C18" s="255"/>
      <c r="E18" s="281" t="s">
        <v>264</v>
      </c>
      <c r="F18" s="257"/>
      <c r="G18" s="255"/>
      <c r="H18" s="166" t="s">
        <v>264</v>
      </c>
      <c r="I18" s="166" t="s">
        <v>658</v>
      </c>
      <c r="J18" s="159" t="s">
        <v>235</v>
      </c>
      <c r="K18" s="282" t="s">
        <v>279</v>
      </c>
      <c r="L18" s="257"/>
      <c r="M18" s="255"/>
      <c r="N18" s="281" t="s">
        <v>659</v>
      </c>
      <c r="O18" s="257"/>
      <c r="P18" s="255"/>
    </row>
    <row r="19" spans="1:16" ht="14.25">
      <c r="A19" s="281" t="s">
        <v>264</v>
      </c>
      <c r="B19" s="257"/>
      <c r="C19" s="255"/>
      <c r="E19" s="281" t="s">
        <v>264</v>
      </c>
      <c r="F19" s="257"/>
      <c r="G19" s="255"/>
      <c r="H19" s="166" t="s">
        <v>264</v>
      </c>
      <c r="I19" s="166" t="s">
        <v>660</v>
      </c>
      <c r="J19" s="159" t="s">
        <v>190</v>
      </c>
      <c r="K19" s="282" t="s">
        <v>280</v>
      </c>
      <c r="L19" s="257"/>
      <c r="M19" s="255"/>
      <c r="N19" s="281" t="s">
        <v>661</v>
      </c>
      <c r="O19" s="257"/>
      <c r="P19" s="255"/>
    </row>
    <row r="20" spans="1:16" ht="14.25">
      <c r="A20" s="281" t="s">
        <v>264</v>
      </c>
      <c r="B20" s="257"/>
      <c r="C20" s="255"/>
      <c r="E20" s="281" t="s">
        <v>264</v>
      </c>
      <c r="F20" s="257"/>
      <c r="G20" s="255"/>
      <c r="H20" s="166" t="s">
        <v>264</v>
      </c>
      <c r="I20" s="166" t="s">
        <v>662</v>
      </c>
      <c r="J20" s="159" t="s">
        <v>323</v>
      </c>
      <c r="K20" s="282" t="s">
        <v>544</v>
      </c>
      <c r="L20" s="257"/>
      <c r="M20" s="255"/>
      <c r="N20" s="281" t="s">
        <v>663</v>
      </c>
      <c r="O20" s="257"/>
      <c r="P20" s="255"/>
    </row>
    <row r="21" spans="1:16" ht="14.25">
      <c r="A21" s="281" t="s">
        <v>264</v>
      </c>
      <c r="B21" s="257"/>
      <c r="C21" s="255"/>
      <c r="E21" s="281" t="s">
        <v>264</v>
      </c>
      <c r="F21" s="257"/>
      <c r="G21" s="255"/>
      <c r="H21" s="166" t="s">
        <v>264</v>
      </c>
      <c r="I21" s="166" t="s">
        <v>664</v>
      </c>
      <c r="J21" s="159" t="s">
        <v>281</v>
      </c>
      <c r="K21" s="282" t="s">
        <v>282</v>
      </c>
      <c r="L21" s="257"/>
      <c r="M21" s="255"/>
      <c r="N21" s="281" t="s">
        <v>665</v>
      </c>
      <c r="O21" s="257"/>
      <c r="P21" s="255"/>
    </row>
    <row r="22" spans="1:16" ht="14.25">
      <c r="A22" s="281" t="s">
        <v>264</v>
      </c>
      <c r="B22" s="257"/>
      <c r="C22" s="255"/>
      <c r="E22" s="281" t="s">
        <v>264</v>
      </c>
      <c r="F22" s="257"/>
      <c r="G22" s="255"/>
      <c r="H22" s="166" t="s">
        <v>264</v>
      </c>
      <c r="I22" s="166" t="s">
        <v>545</v>
      </c>
      <c r="J22" s="159" t="s">
        <v>326</v>
      </c>
      <c r="K22" s="282" t="s">
        <v>546</v>
      </c>
      <c r="L22" s="257"/>
      <c r="M22" s="255"/>
      <c r="N22" s="281" t="s">
        <v>264</v>
      </c>
      <c r="O22" s="257"/>
      <c r="P22" s="255"/>
    </row>
    <row r="23" spans="1:16" ht="14.25">
      <c r="A23" s="281" t="s">
        <v>264</v>
      </c>
      <c r="B23" s="257"/>
      <c r="C23" s="255"/>
      <c r="E23" s="281" t="s">
        <v>264</v>
      </c>
      <c r="F23" s="257"/>
      <c r="G23" s="255"/>
      <c r="H23" s="166" t="s">
        <v>264</v>
      </c>
      <c r="I23" s="166" t="s">
        <v>666</v>
      </c>
      <c r="J23" s="159" t="s">
        <v>329</v>
      </c>
      <c r="K23" s="282" t="s">
        <v>571</v>
      </c>
      <c r="L23" s="257"/>
      <c r="M23" s="255"/>
      <c r="N23" s="281" t="s">
        <v>667</v>
      </c>
      <c r="O23" s="257"/>
      <c r="P23" s="255"/>
    </row>
    <row r="24" spans="1:16" ht="14.25">
      <c r="A24" s="281" t="s">
        <v>264</v>
      </c>
      <c r="B24" s="257"/>
      <c r="C24" s="255"/>
      <c r="E24" s="281" t="s">
        <v>264</v>
      </c>
      <c r="F24" s="257"/>
      <c r="G24" s="255"/>
      <c r="H24" s="166" t="s">
        <v>264</v>
      </c>
      <c r="I24" s="166" t="s">
        <v>668</v>
      </c>
      <c r="J24" s="159" t="s">
        <v>283</v>
      </c>
      <c r="K24" s="282" t="s">
        <v>284</v>
      </c>
      <c r="L24" s="257"/>
      <c r="M24" s="255"/>
      <c r="N24" s="281" t="s">
        <v>589</v>
      </c>
      <c r="O24" s="257"/>
      <c r="P24" s="255"/>
    </row>
    <row r="25" spans="1:16" ht="14.25">
      <c r="A25" s="281" t="s">
        <v>264</v>
      </c>
      <c r="B25" s="257"/>
      <c r="C25" s="255"/>
      <c r="E25" s="281" t="s">
        <v>264</v>
      </c>
      <c r="F25" s="257"/>
      <c r="G25" s="255"/>
      <c r="H25" s="166" t="s">
        <v>264</v>
      </c>
      <c r="I25" s="166" t="s">
        <v>669</v>
      </c>
      <c r="J25" s="159" t="s">
        <v>285</v>
      </c>
      <c r="K25" s="282" t="s">
        <v>286</v>
      </c>
      <c r="L25" s="257"/>
      <c r="M25" s="255"/>
      <c r="N25" s="281" t="s">
        <v>670</v>
      </c>
      <c r="O25" s="257"/>
      <c r="P25" s="255"/>
    </row>
    <row r="26" spans="1:16" ht="14.25">
      <c r="A26" s="281" t="s">
        <v>264</v>
      </c>
      <c r="B26" s="257"/>
      <c r="C26" s="255"/>
      <c r="E26" s="281" t="s">
        <v>264</v>
      </c>
      <c r="F26" s="257"/>
      <c r="G26" s="255"/>
      <c r="H26" s="166" t="s">
        <v>264</v>
      </c>
      <c r="I26" s="166" t="s">
        <v>671</v>
      </c>
      <c r="J26" s="159" t="s">
        <v>331</v>
      </c>
      <c r="K26" s="282" t="s">
        <v>573</v>
      </c>
      <c r="L26" s="257"/>
      <c r="M26" s="255"/>
      <c r="N26" s="281" t="s">
        <v>672</v>
      </c>
      <c r="O26" s="257"/>
      <c r="P26" s="255"/>
    </row>
    <row r="27" spans="1:16" ht="14.25">
      <c r="A27" s="281" t="s">
        <v>264</v>
      </c>
      <c r="B27" s="257"/>
      <c r="C27" s="255"/>
      <c r="E27" s="281" t="s">
        <v>264</v>
      </c>
      <c r="F27" s="257"/>
      <c r="G27" s="255"/>
      <c r="H27" s="166" t="s">
        <v>264</v>
      </c>
      <c r="I27" s="166" t="s">
        <v>673</v>
      </c>
      <c r="J27" s="159" t="s">
        <v>310</v>
      </c>
      <c r="K27" s="282" t="s">
        <v>311</v>
      </c>
      <c r="L27" s="257"/>
      <c r="M27" s="255"/>
      <c r="N27" s="281" t="s">
        <v>674</v>
      </c>
      <c r="O27" s="257"/>
      <c r="P27" s="255"/>
    </row>
    <row r="28" spans="1:16" ht="14.25">
      <c r="A28" s="281" t="s">
        <v>264</v>
      </c>
      <c r="B28" s="257"/>
      <c r="C28" s="255"/>
      <c r="E28" s="281" t="s">
        <v>264</v>
      </c>
      <c r="F28" s="257"/>
      <c r="G28" s="255"/>
      <c r="H28" s="166" t="s">
        <v>264</v>
      </c>
      <c r="I28" s="166" t="s">
        <v>619</v>
      </c>
      <c r="J28" s="159" t="s">
        <v>7</v>
      </c>
      <c r="K28" s="282" t="s">
        <v>287</v>
      </c>
      <c r="L28" s="257"/>
      <c r="M28" s="255"/>
      <c r="N28" s="281" t="s">
        <v>264</v>
      </c>
      <c r="O28" s="257"/>
      <c r="P28" s="255"/>
    </row>
    <row r="29" spans="1:16" ht="14.25">
      <c r="A29" s="281" t="s">
        <v>264</v>
      </c>
      <c r="B29" s="257"/>
      <c r="C29" s="255"/>
      <c r="E29" s="281" t="s">
        <v>264</v>
      </c>
      <c r="F29" s="257"/>
      <c r="G29" s="255"/>
      <c r="H29" s="166" t="s">
        <v>264</v>
      </c>
      <c r="I29" s="166" t="s">
        <v>620</v>
      </c>
      <c r="J29" s="159" t="s">
        <v>75</v>
      </c>
      <c r="K29" s="282" t="s">
        <v>288</v>
      </c>
      <c r="L29" s="257"/>
      <c r="M29" s="255"/>
      <c r="N29" s="281" t="s">
        <v>264</v>
      </c>
      <c r="O29" s="257"/>
      <c r="P29" s="255"/>
    </row>
    <row r="30" spans="1:16" ht="14.25">
      <c r="A30" s="287" t="s">
        <v>264</v>
      </c>
      <c r="B30" s="257"/>
      <c r="C30" s="255"/>
      <c r="E30" s="287" t="s">
        <v>264</v>
      </c>
      <c r="F30" s="257"/>
      <c r="G30" s="255"/>
      <c r="H30" s="169" t="s">
        <v>264</v>
      </c>
      <c r="I30" s="169" t="s">
        <v>675</v>
      </c>
      <c r="J30" s="168" t="s">
        <v>13</v>
      </c>
      <c r="K30" s="288" t="s">
        <v>262</v>
      </c>
      <c r="L30" s="257"/>
      <c r="M30" s="255"/>
      <c r="N30" s="287" t="s">
        <v>676</v>
      </c>
      <c r="O30" s="257"/>
      <c r="P30" s="255"/>
    </row>
    <row r="31" spans="1:16" ht="15" thickBot="1">
      <c r="A31" s="283" t="s">
        <v>278</v>
      </c>
      <c r="B31" s="284"/>
      <c r="C31" s="285"/>
      <c r="E31" s="283" t="s">
        <v>264</v>
      </c>
      <c r="F31" s="284"/>
      <c r="G31" s="285"/>
      <c r="H31" s="173" t="s">
        <v>278</v>
      </c>
      <c r="I31" s="173" t="s">
        <v>677</v>
      </c>
      <c r="J31" s="160" t="s">
        <v>19</v>
      </c>
      <c r="K31" s="286" t="s">
        <v>262</v>
      </c>
      <c r="L31" s="284"/>
      <c r="M31" s="285"/>
      <c r="N31" s="283" t="s">
        <v>678</v>
      </c>
      <c r="O31" s="284"/>
      <c r="P31" s="285"/>
    </row>
    <row r="32" spans="1:16" ht="15" thickTop="1">
      <c r="A32" s="224"/>
      <c r="B32" s="214"/>
      <c r="C32" s="215"/>
      <c r="E32" s="224"/>
      <c r="F32" s="214"/>
      <c r="G32" s="215"/>
      <c r="H32" s="224"/>
      <c r="I32" s="224"/>
      <c r="J32" s="225"/>
      <c r="K32" s="226"/>
      <c r="L32" s="214"/>
      <c r="M32" s="215"/>
      <c r="N32" s="224"/>
      <c r="O32" s="214"/>
      <c r="P32" s="215"/>
    </row>
    <row r="33" spans="1:16" ht="14.25">
      <c r="A33" s="224"/>
      <c r="B33" s="214"/>
      <c r="C33" s="215"/>
      <c r="E33" s="224"/>
      <c r="F33" s="214"/>
      <c r="G33" s="215"/>
      <c r="H33" s="224"/>
      <c r="I33" s="224"/>
      <c r="J33" s="225"/>
      <c r="K33" s="226"/>
      <c r="L33" s="214"/>
      <c r="M33" s="215"/>
      <c r="N33" s="224"/>
      <c r="O33" s="214"/>
      <c r="P33" s="215"/>
    </row>
    <row r="34" spans="1:16" ht="14.25">
      <c r="A34" s="224"/>
      <c r="B34" s="214"/>
      <c r="C34" s="215"/>
      <c r="E34" s="224"/>
      <c r="F34" s="214"/>
      <c r="G34" s="215"/>
      <c r="H34" s="224"/>
      <c r="I34" s="224"/>
      <c r="J34" s="225"/>
      <c r="K34" s="226"/>
      <c r="L34" s="214"/>
      <c r="M34" s="215"/>
      <c r="N34" s="224"/>
      <c r="O34" s="214"/>
      <c r="P34" s="215"/>
    </row>
    <row r="35" spans="1:16" ht="14.25">
      <c r="A35" s="287" t="s">
        <v>230</v>
      </c>
      <c r="B35" s="257"/>
      <c r="C35" s="255"/>
      <c r="E35" s="287" t="s">
        <v>230</v>
      </c>
      <c r="F35" s="257"/>
      <c r="G35" s="255"/>
      <c r="H35" s="169" t="s">
        <v>230</v>
      </c>
      <c r="I35" s="169" t="s">
        <v>230</v>
      </c>
      <c r="J35" s="158" t="s">
        <v>22</v>
      </c>
      <c r="K35" s="294"/>
      <c r="L35" s="257"/>
      <c r="M35" s="255"/>
      <c r="N35" s="287" t="s">
        <v>230</v>
      </c>
      <c r="O35" s="257"/>
      <c r="P35" s="255"/>
    </row>
    <row r="36" spans="1:16" ht="14.25">
      <c r="A36" s="281" t="s">
        <v>289</v>
      </c>
      <c r="B36" s="257"/>
      <c r="C36" s="255"/>
      <c r="E36" s="281" t="s">
        <v>264</v>
      </c>
      <c r="F36" s="257"/>
      <c r="G36" s="255"/>
      <c r="H36" s="166" t="s">
        <v>289</v>
      </c>
      <c r="I36" s="166" t="s">
        <v>679</v>
      </c>
      <c r="J36" s="159" t="s">
        <v>20</v>
      </c>
      <c r="K36" s="282" t="s">
        <v>290</v>
      </c>
      <c r="L36" s="257"/>
      <c r="M36" s="255"/>
      <c r="N36" s="281" t="s">
        <v>680</v>
      </c>
      <c r="O36" s="257"/>
      <c r="P36" s="255"/>
    </row>
    <row r="37" spans="1:16" ht="14.25">
      <c r="A37" s="281" t="s">
        <v>291</v>
      </c>
      <c r="B37" s="257"/>
      <c r="C37" s="255"/>
      <c r="E37" s="281" t="s">
        <v>264</v>
      </c>
      <c r="F37" s="257"/>
      <c r="G37" s="255"/>
      <c r="H37" s="166" t="s">
        <v>291</v>
      </c>
      <c r="I37" s="166" t="s">
        <v>681</v>
      </c>
      <c r="J37" s="159" t="s">
        <v>292</v>
      </c>
      <c r="K37" s="282" t="s">
        <v>293</v>
      </c>
      <c r="L37" s="257"/>
      <c r="M37" s="255"/>
      <c r="N37" s="281" t="s">
        <v>682</v>
      </c>
      <c r="O37" s="257"/>
      <c r="P37" s="255"/>
    </row>
    <row r="38" spans="1:16" ht="14.25">
      <c r="A38" s="281" t="s">
        <v>294</v>
      </c>
      <c r="B38" s="257"/>
      <c r="C38" s="255"/>
      <c r="E38" s="281" t="s">
        <v>264</v>
      </c>
      <c r="F38" s="257"/>
      <c r="G38" s="255"/>
      <c r="H38" s="166" t="s">
        <v>294</v>
      </c>
      <c r="I38" s="166" t="s">
        <v>683</v>
      </c>
      <c r="J38" s="159" t="s">
        <v>295</v>
      </c>
      <c r="K38" s="282" t="s">
        <v>296</v>
      </c>
      <c r="L38" s="257"/>
      <c r="M38" s="255"/>
      <c r="N38" s="281" t="s">
        <v>684</v>
      </c>
      <c r="O38" s="257"/>
      <c r="P38" s="255"/>
    </row>
    <row r="39" spans="1:16" ht="14.25">
      <c r="A39" s="281" t="s">
        <v>630</v>
      </c>
      <c r="B39" s="257"/>
      <c r="C39" s="255"/>
      <c r="E39" s="281" t="s">
        <v>264</v>
      </c>
      <c r="F39" s="257"/>
      <c r="G39" s="255"/>
      <c r="H39" s="166" t="s">
        <v>630</v>
      </c>
      <c r="I39" s="166" t="s">
        <v>685</v>
      </c>
      <c r="J39" s="159" t="s">
        <v>3</v>
      </c>
      <c r="K39" s="282" t="s">
        <v>297</v>
      </c>
      <c r="L39" s="257"/>
      <c r="M39" s="255"/>
      <c r="N39" s="281" t="s">
        <v>686</v>
      </c>
      <c r="O39" s="257"/>
      <c r="P39" s="255"/>
    </row>
    <row r="40" spans="1:16" ht="14.25">
      <c r="A40" s="281" t="s">
        <v>631</v>
      </c>
      <c r="B40" s="257"/>
      <c r="C40" s="255"/>
      <c r="E40" s="281" t="s">
        <v>264</v>
      </c>
      <c r="F40" s="257"/>
      <c r="G40" s="255"/>
      <c r="H40" s="166" t="s">
        <v>631</v>
      </c>
      <c r="I40" s="166" t="s">
        <v>687</v>
      </c>
      <c r="J40" s="159" t="s">
        <v>4</v>
      </c>
      <c r="K40" s="282" t="s">
        <v>298</v>
      </c>
      <c r="L40" s="257"/>
      <c r="M40" s="255"/>
      <c r="N40" s="281" t="s">
        <v>688</v>
      </c>
      <c r="O40" s="257"/>
      <c r="P40" s="255"/>
    </row>
    <row r="41" spans="1:16" ht="14.25">
      <c r="A41" s="281" t="s">
        <v>299</v>
      </c>
      <c r="B41" s="257"/>
      <c r="C41" s="255"/>
      <c r="E41" s="281" t="s">
        <v>264</v>
      </c>
      <c r="F41" s="257"/>
      <c r="G41" s="255"/>
      <c r="H41" s="166" t="s">
        <v>299</v>
      </c>
      <c r="I41" s="166" t="s">
        <v>689</v>
      </c>
      <c r="J41" s="159" t="s">
        <v>5</v>
      </c>
      <c r="K41" s="282" t="s">
        <v>300</v>
      </c>
      <c r="L41" s="257"/>
      <c r="M41" s="255"/>
      <c r="N41" s="281" t="s">
        <v>690</v>
      </c>
      <c r="O41" s="257"/>
      <c r="P41" s="255"/>
    </row>
    <row r="42" spans="1:16" ht="14.25">
      <c r="A42" s="281" t="s">
        <v>301</v>
      </c>
      <c r="B42" s="257"/>
      <c r="C42" s="255"/>
      <c r="E42" s="281" t="s">
        <v>264</v>
      </c>
      <c r="F42" s="257"/>
      <c r="G42" s="255"/>
      <c r="H42" s="166" t="s">
        <v>301</v>
      </c>
      <c r="I42" s="166" t="s">
        <v>691</v>
      </c>
      <c r="J42" s="159" t="s">
        <v>6</v>
      </c>
      <c r="K42" s="282" t="s">
        <v>302</v>
      </c>
      <c r="L42" s="257"/>
      <c r="M42" s="255"/>
      <c r="N42" s="281" t="s">
        <v>692</v>
      </c>
      <c r="O42" s="257"/>
      <c r="P42" s="255"/>
    </row>
    <row r="43" spans="1:16" ht="14.25">
      <c r="A43" s="281" t="s">
        <v>303</v>
      </c>
      <c r="B43" s="257"/>
      <c r="C43" s="255"/>
      <c r="E43" s="281" t="s">
        <v>264</v>
      </c>
      <c r="F43" s="257"/>
      <c r="G43" s="255"/>
      <c r="H43" s="166" t="s">
        <v>303</v>
      </c>
      <c r="I43" s="166" t="s">
        <v>632</v>
      </c>
      <c r="J43" s="159" t="s">
        <v>39</v>
      </c>
      <c r="K43" s="282" t="s">
        <v>304</v>
      </c>
      <c r="L43" s="257"/>
      <c r="M43" s="255"/>
      <c r="N43" s="281" t="s">
        <v>264</v>
      </c>
      <c r="O43" s="257"/>
      <c r="P43" s="255"/>
    </row>
    <row r="44" spans="1:16" ht="14.25">
      <c r="A44" s="281" t="s">
        <v>305</v>
      </c>
      <c r="B44" s="257"/>
      <c r="C44" s="255"/>
      <c r="E44" s="281" t="s">
        <v>264</v>
      </c>
      <c r="F44" s="257"/>
      <c r="G44" s="255"/>
      <c r="H44" s="166" t="s">
        <v>305</v>
      </c>
      <c r="I44" s="166" t="s">
        <v>264</v>
      </c>
      <c r="J44" s="159" t="s">
        <v>40</v>
      </c>
      <c r="K44" s="282" t="s">
        <v>306</v>
      </c>
      <c r="L44" s="257"/>
      <c r="M44" s="255"/>
      <c r="N44" s="281" t="s">
        <v>264</v>
      </c>
      <c r="O44" s="257"/>
      <c r="P44" s="255"/>
    </row>
    <row r="45" spans="1:16" ht="14.25">
      <c r="A45" s="281" t="s">
        <v>614</v>
      </c>
      <c r="B45" s="257"/>
      <c r="C45" s="255"/>
      <c r="E45" s="281" t="s">
        <v>264</v>
      </c>
      <c r="F45" s="257"/>
      <c r="G45" s="255"/>
      <c r="H45" s="166" t="s">
        <v>614</v>
      </c>
      <c r="I45" s="166" t="s">
        <v>693</v>
      </c>
      <c r="J45" s="159" t="s">
        <v>21</v>
      </c>
      <c r="K45" s="282" t="s">
        <v>307</v>
      </c>
      <c r="L45" s="257"/>
      <c r="M45" s="255"/>
      <c r="N45" s="281" t="s">
        <v>694</v>
      </c>
      <c r="O45" s="257"/>
      <c r="P45" s="255"/>
    </row>
    <row r="46" spans="1:16" ht="14.25">
      <c r="A46" s="287" t="s">
        <v>278</v>
      </c>
      <c r="B46" s="257"/>
      <c r="C46" s="255"/>
      <c r="E46" s="287" t="s">
        <v>264</v>
      </c>
      <c r="F46" s="257"/>
      <c r="G46" s="255"/>
      <c r="H46" s="169" t="s">
        <v>278</v>
      </c>
      <c r="I46" s="169" t="s">
        <v>695</v>
      </c>
      <c r="J46" s="168" t="s">
        <v>13</v>
      </c>
      <c r="K46" s="288" t="s">
        <v>262</v>
      </c>
      <c r="L46" s="257"/>
      <c r="M46" s="255"/>
      <c r="N46" s="287" t="s">
        <v>696</v>
      </c>
      <c r="O46" s="257"/>
      <c r="P46" s="255"/>
    </row>
    <row r="47" spans="1:16" ht="14.25">
      <c r="A47" s="281" t="s">
        <v>264</v>
      </c>
      <c r="B47" s="257"/>
      <c r="C47" s="255"/>
      <c r="E47" s="281" t="s">
        <v>264</v>
      </c>
      <c r="F47" s="257"/>
      <c r="G47" s="255"/>
      <c r="H47" s="166" t="s">
        <v>264</v>
      </c>
      <c r="I47" s="166" t="s">
        <v>658</v>
      </c>
      <c r="J47" s="159" t="s">
        <v>235</v>
      </c>
      <c r="K47" s="282" t="s">
        <v>279</v>
      </c>
      <c r="L47" s="257"/>
      <c r="M47" s="255"/>
      <c r="N47" s="281" t="s">
        <v>697</v>
      </c>
      <c r="O47" s="257"/>
      <c r="P47" s="255"/>
    </row>
    <row r="48" spans="1:16" ht="14.25">
      <c r="A48" s="281" t="s">
        <v>264</v>
      </c>
      <c r="B48" s="257"/>
      <c r="C48" s="255"/>
      <c r="E48" s="281" t="s">
        <v>264</v>
      </c>
      <c r="F48" s="257"/>
      <c r="G48" s="255"/>
      <c r="H48" s="166" t="s">
        <v>264</v>
      </c>
      <c r="I48" s="166" t="s">
        <v>308</v>
      </c>
      <c r="J48" s="159" t="s">
        <v>190</v>
      </c>
      <c r="K48" s="282" t="s">
        <v>280</v>
      </c>
      <c r="L48" s="257"/>
      <c r="M48" s="255"/>
      <c r="N48" s="281" t="s">
        <v>264</v>
      </c>
      <c r="O48" s="257"/>
      <c r="P48" s="255"/>
    </row>
    <row r="49" spans="1:16" ht="14.25">
      <c r="A49" s="281" t="s">
        <v>264</v>
      </c>
      <c r="B49" s="257"/>
      <c r="C49" s="255"/>
      <c r="E49" s="281" t="s">
        <v>264</v>
      </c>
      <c r="F49" s="257"/>
      <c r="G49" s="255"/>
      <c r="H49" s="166" t="s">
        <v>264</v>
      </c>
      <c r="I49" s="166" t="s">
        <v>633</v>
      </c>
      <c r="J49" s="159" t="s">
        <v>323</v>
      </c>
      <c r="K49" s="282" t="s">
        <v>544</v>
      </c>
      <c r="L49" s="257"/>
      <c r="M49" s="255"/>
      <c r="N49" s="281" t="s">
        <v>264</v>
      </c>
      <c r="O49" s="257"/>
      <c r="P49" s="255"/>
    </row>
    <row r="50" spans="1:16" ht="14.25">
      <c r="A50" s="281" t="s">
        <v>264</v>
      </c>
      <c r="B50" s="257"/>
      <c r="C50" s="255"/>
      <c r="E50" s="281" t="s">
        <v>264</v>
      </c>
      <c r="F50" s="257"/>
      <c r="G50" s="255"/>
      <c r="H50" s="166" t="s">
        <v>264</v>
      </c>
      <c r="I50" s="166" t="s">
        <v>574</v>
      </c>
      <c r="J50" s="159" t="s">
        <v>242</v>
      </c>
      <c r="K50" s="282" t="s">
        <v>309</v>
      </c>
      <c r="L50" s="257"/>
      <c r="M50" s="255"/>
      <c r="N50" s="281" t="s">
        <v>264</v>
      </c>
      <c r="O50" s="257"/>
      <c r="P50" s="255"/>
    </row>
    <row r="51" spans="1:16" ht="14.25">
      <c r="A51" s="281" t="s">
        <v>264</v>
      </c>
      <c r="B51" s="257"/>
      <c r="C51" s="255"/>
      <c r="E51" s="281" t="s">
        <v>264</v>
      </c>
      <c r="F51" s="257"/>
      <c r="G51" s="255"/>
      <c r="H51" s="166" t="s">
        <v>264</v>
      </c>
      <c r="I51" s="166" t="s">
        <v>664</v>
      </c>
      <c r="J51" s="159" t="s">
        <v>281</v>
      </c>
      <c r="K51" s="282" t="s">
        <v>282</v>
      </c>
      <c r="L51" s="257"/>
      <c r="M51" s="255"/>
      <c r="N51" s="281" t="s">
        <v>665</v>
      </c>
      <c r="O51" s="257"/>
      <c r="P51" s="255"/>
    </row>
    <row r="52" spans="1:16" ht="14.25">
      <c r="A52" s="281" t="s">
        <v>264</v>
      </c>
      <c r="B52" s="257"/>
      <c r="C52" s="255"/>
      <c r="E52" s="281" t="s">
        <v>264</v>
      </c>
      <c r="F52" s="257"/>
      <c r="G52" s="255"/>
      <c r="H52" s="166" t="s">
        <v>264</v>
      </c>
      <c r="I52" s="166" t="s">
        <v>590</v>
      </c>
      <c r="J52" s="159" t="s">
        <v>328</v>
      </c>
      <c r="K52" s="282" t="s">
        <v>591</v>
      </c>
      <c r="L52" s="257"/>
      <c r="M52" s="255"/>
      <c r="N52" s="281" t="s">
        <v>264</v>
      </c>
      <c r="O52" s="257"/>
      <c r="P52" s="255"/>
    </row>
    <row r="53" spans="1:16" ht="14.25">
      <c r="A53" s="281" t="s">
        <v>264</v>
      </c>
      <c r="B53" s="257"/>
      <c r="C53" s="255"/>
      <c r="E53" s="281" t="s">
        <v>264</v>
      </c>
      <c r="F53" s="257"/>
      <c r="G53" s="255"/>
      <c r="H53" s="166" t="s">
        <v>264</v>
      </c>
      <c r="I53" s="166" t="s">
        <v>698</v>
      </c>
      <c r="J53" s="159" t="s">
        <v>329</v>
      </c>
      <c r="K53" s="282" t="s">
        <v>571</v>
      </c>
      <c r="L53" s="257"/>
      <c r="M53" s="255"/>
      <c r="N53" s="281" t="s">
        <v>699</v>
      </c>
      <c r="O53" s="257"/>
      <c r="P53" s="255"/>
    </row>
    <row r="54" spans="1:16" ht="14.25">
      <c r="A54" s="281" t="s">
        <v>264</v>
      </c>
      <c r="B54" s="257"/>
      <c r="C54" s="255"/>
      <c r="E54" s="281" t="s">
        <v>264</v>
      </c>
      <c r="F54" s="257"/>
      <c r="G54" s="255"/>
      <c r="H54" s="166" t="s">
        <v>264</v>
      </c>
      <c r="I54" s="166" t="s">
        <v>668</v>
      </c>
      <c r="J54" s="159" t="s">
        <v>283</v>
      </c>
      <c r="K54" s="282" t="s">
        <v>284</v>
      </c>
      <c r="L54" s="257"/>
      <c r="M54" s="255"/>
      <c r="N54" s="281" t="s">
        <v>589</v>
      </c>
      <c r="O54" s="257"/>
      <c r="P54" s="255"/>
    </row>
    <row r="55" spans="1:16" ht="14.25">
      <c r="A55" s="281" t="s">
        <v>264</v>
      </c>
      <c r="B55" s="257"/>
      <c r="C55" s="255"/>
      <c r="E55" s="281" t="s">
        <v>264</v>
      </c>
      <c r="F55" s="257"/>
      <c r="G55" s="255"/>
      <c r="H55" s="166" t="s">
        <v>264</v>
      </c>
      <c r="I55" s="166" t="s">
        <v>669</v>
      </c>
      <c r="J55" s="159" t="s">
        <v>285</v>
      </c>
      <c r="K55" s="282" t="s">
        <v>286</v>
      </c>
      <c r="L55" s="257"/>
      <c r="M55" s="255"/>
      <c r="N55" s="281" t="s">
        <v>670</v>
      </c>
      <c r="O55" s="257"/>
      <c r="P55" s="255"/>
    </row>
    <row r="56" spans="1:16" ht="14.25">
      <c r="A56" s="281" t="s">
        <v>264</v>
      </c>
      <c r="B56" s="257"/>
      <c r="C56" s="255"/>
      <c r="E56" s="281" t="s">
        <v>264</v>
      </c>
      <c r="F56" s="257"/>
      <c r="G56" s="255"/>
      <c r="H56" s="166" t="s">
        <v>264</v>
      </c>
      <c r="I56" s="166" t="s">
        <v>572</v>
      </c>
      <c r="J56" s="159" t="s">
        <v>331</v>
      </c>
      <c r="K56" s="282" t="s">
        <v>573</v>
      </c>
      <c r="L56" s="257"/>
      <c r="M56" s="255"/>
      <c r="N56" s="281" t="s">
        <v>264</v>
      </c>
      <c r="O56" s="257"/>
      <c r="P56" s="255"/>
    </row>
    <row r="57" spans="1:16" ht="14.25">
      <c r="A57" s="281" t="s">
        <v>264</v>
      </c>
      <c r="B57" s="257"/>
      <c r="C57" s="255"/>
      <c r="E57" s="281" t="s">
        <v>264</v>
      </c>
      <c r="F57" s="257"/>
      <c r="G57" s="255"/>
      <c r="H57" s="166" t="s">
        <v>264</v>
      </c>
      <c r="I57" s="166" t="s">
        <v>700</v>
      </c>
      <c r="J57" s="159" t="s">
        <v>310</v>
      </c>
      <c r="K57" s="282" t="s">
        <v>311</v>
      </c>
      <c r="L57" s="257"/>
      <c r="M57" s="255"/>
      <c r="N57" s="281" t="s">
        <v>701</v>
      </c>
      <c r="O57" s="257"/>
      <c r="P57" s="255"/>
    </row>
    <row r="58" spans="1:16" ht="14.25">
      <c r="A58" s="281" t="s">
        <v>264</v>
      </c>
      <c r="B58" s="257"/>
      <c r="C58" s="255"/>
      <c r="E58" s="281" t="s">
        <v>264</v>
      </c>
      <c r="F58" s="257"/>
      <c r="G58" s="255"/>
      <c r="H58" s="166" t="s">
        <v>264</v>
      </c>
      <c r="I58" s="166" t="s">
        <v>702</v>
      </c>
      <c r="J58" s="159" t="s">
        <v>7</v>
      </c>
      <c r="K58" s="282" t="s">
        <v>287</v>
      </c>
      <c r="L58" s="257"/>
      <c r="M58" s="255"/>
      <c r="N58" s="281" t="s">
        <v>703</v>
      </c>
      <c r="O58" s="257"/>
      <c r="P58" s="255"/>
    </row>
    <row r="59" spans="1:16" ht="14.25">
      <c r="A59" s="287" t="s">
        <v>264</v>
      </c>
      <c r="B59" s="257"/>
      <c r="C59" s="255"/>
      <c r="E59" s="287" t="s">
        <v>264</v>
      </c>
      <c r="F59" s="257"/>
      <c r="G59" s="255"/>
      <c r="H59" s="169" t="s">
        <v>264</v>
      </c>
      <c r="I59" s="169" t="s">
        <v>704</v>
      </c>
      <c r="J59" s="168" t="s">
        <v>13</v>
      </c>
      <c r="K59" s="288" t="s">
        <v>262</v>
      </c>
      <c r="L59" s="257"/>
      <c r="M59" s="255"/>
      <c r="N59" s="287" t="s">
        <v>705</v>
      </c>
      <c r="O59" s="257"/>
      <c r="P59" s="255"/>
    </row>
    <row r="60" spans="1:16" ht="15" thickBot="1">
      <c r="A60" s="292" t="s">
        <v>278</v>
      </c>
      <c r="B60" s="284"/>
      <c r="C60" s="285"/>
      <c r="E60" s="292" t="s">
        <v>264</v>
      </c>
      <c r="F60" s="284"/>
      <c r="G60" s="285"/>
      <c r="H60" s="172" t="s">
        <v>278</v>
      </c>
      <c r="I60" s="172" t="s">
        <v>706</v>
      </c>
      <c r="J60" s="161" t="s">
        <v>238</v>
      </c>
      <c r="K60" s="293" t="s">
        <v>262</v>
      </c>
      <c r="L60" s="284"/>
      <c r="M60" s="285"/>
      <c r="N60" s="292" t="s">
        <v>707</v>
      </c>
      <c r="O60" s="284"/>
      <c r="P60" s="285"/>
    </row>
    <row r="61" spans="1:16" ht="15" thickTop="1">
      <c r="A61" s="287" t="s">
        <v>264</v>
      </c>
      <c r="B61" s="257"/>
      <c r="C61" s="255"/>
      <c r="E61" s="287" t="s">
        <v>264</v>
      </c>
      <c r="F61" s="257"/>
      <c r="G61" s="255"/>
      <c r="H61" s="169" t="s">
        <v>264</v>
      </c>
      <c r="I61" s="169" t="s">
        <v>708</v>
      </c>
      <c r="J61" s="168" t="s">
        <v>239</v>
      </c>
      <c r="K61" s="288" t="s">
        <v>262</v>
      </c>
      <c r="L61" s="257"/>
      <c r="M61" s="255"/>
      <c r="N61" s="287" t="s">
        <v>709</v>
      </c>
      <c r="O61" s="257"/>
      <c r="P61" s="255"/>
    </row>
    <row r="62" spans="1:16" ht="14.25">
      <c r="A62" s="290" t="s">
        <v>230</v>
      </c>
      <c r="B62" s="257"/>
      <c r="C62" s="257"/>
      <c r="E62" s="291" t="s">
        <v>230</v>
      </c>
      <c r="F62" s="257"/>
      <c r="G62" s="257"/>
      <c r="H62" s="167" t="s">
        <v>230</v>
      </c>
      <c r="I62" s="167" t="s">
        <v>710</v>
      </c>
      <c r="J62" s="169" t="s">
        <v>240</v>
      </c>
      <c r="K62" s="289" t="s">
        <v>230</v>
      </c>
      <c r="L62" s="257"/>
      <c r="M62" s="255"/>
      <c r="N62" s="287" t="s">
        <v>710</v>
      </c>
      <c r="O62" s="257"/>
      <c r="P62" s="255"/>
    </row>
    <row r="63" ht="19.5" customHeight="1" hidden="1" thickTop="1"/>
    <row r="64" ht="15.75" customHeight="1"/>
    <row r="65" spans="2:3" ht="19.5" customHeight="1">
      <c r="B65" s="299" t="s">
        <v>312</v>
      </c>
      <c r="C65" s="263"/>
    </row>
    <row r="66" ht="0" customHeight="1" hidden="1"/>
    <row r="67" spans="3:12" ht="19.5" customHeight="1">
      <c r="C67" s="300" t="s">
        <v>313</v>
      </c>
      <c r="D67" s="263"/>
      <c r="E67" s="263"/>
      <c r="F67" s="263"/>
      <c r="G67" s="263"/>
      <c r="H67" s="263"/>
      <c r="I67" s="263"/>
      <c r="J67" s="263"/>
      <c r="K67" s="263"/>
      <c r="L67" s="263"/>
    </row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</sheetData>
  <sheetProtection/>
  <mergeCells count="224">
    <mergeCell ref="B65:C65"/>
    <mergeCell ref="C67:L67"/>
    <mergeCell ref="A35:C35"/>
    <mergeCell ref="E35:G35"/>
    <mergeCell ref="K35:M35"/>
    <mergeCell ref="N35:P35"/>
    <mergeCell ref="A36:C36"/>
    <mergeCell ref="E36:G36"/>
    <mergeCell ref="K36:M36"/>
    <mergeCell ref="N36:P36"/>
    <mergeCell ref="E39:G39"/>
    <mergeCell ref="K39:M39"/>
    <mergeCell ref="N39:P39"/>
    <mergeCell ref="A57:C57"/>
    <mergeCell ref="E57:G57"/>
    <mergeCell ref="K57:M57"/>
    <mergeCell ref="N57:P57"/>
    <mergeCell ref="A46:C46"/>
    <mergeCell ref="E46:G46"/>
    <mergeCell ref="A47:C47"/>
    <mergeCell ref="E47:G47"/>
    <mergeCell ref="K47:M47"/>
    <mergeCell ref="N47:P47"/>
    <mergeCell ref="A37:C37"/>
    <mergeCell ref="E37:G37"/>
    <mergeCell ref="K37:M37"/>
    <mergeCell ref="N37:P37"/>
    <mergeCell ref="A38:C38"/>
    <mergeCell ref="E38:G38"/>
    <mergeCell ref="G3:K3"/>
    <mergeCell ref="G4:K4"/>
    <mergeCell ref="A5:I5"/>
    <mergeCell ref="K5:M5"/>
    <mergeCell ref="A1:Q2"/>
    <mergeCell ref="K46:M46"/>
    <mergeCell ref="N46:P46"/>
    <mergeCell ref="K38:M38"/>
    <mergeCell ref="N38:P38"/>
    <mergeCell ref="A39:C3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A10:C10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56:C56"/>
    <mergeCell ref="E56:G56"/>
    <mergeCell ref="K56:M56"/>
    <mergeCell ref="N56:P56"/>
    <mergeCell ref="A27:C27"/>
    <mergeCell ref="E27:G27"/>
    <mergeCell ref="A58:C58"/>
    <mergeCell ref="E58:G58"/>
    <mergeCell ref="K58:M58"/>
    <mergeCell ref="N58:P58"/>
    <mergeCell ref="A59:C59"/>
    <mergeCell ref="E59:G59"/>
    <mergeCell ref="K59:M59"/>
    <mergeCell ref="N59:P59"/>
    <mergeCell ref="A60:C60"/>
    <mergeCell ref="E60:G60"/>
    <mergeCell ref="K60:M60"/>
    <mergeCell ref="N60:P60"/>
    <mergeCell ref="A61:C61"/>
    <mergeCell ref="E61:G61"/>
    <mergeCell ref="K61:M61"/>
    <mergeCell ref="N61:P61"/>
    <mergeCell ref="K62:M62"/>
    <mergeCell ref="N62:P62"/>
    <mergeCell ref="K45:M45"/>
    <mergeCell ref="N45:P45"/>
    <mergeCell ref="A62:C62"/>
    <mergeCell ref="E62:G62"/>
    <mergeCell ref="K54:M54"/>
    <mergeCell ref="N54:P54"/>
    <mergeCell ref="K51:M51"/>
    <mergeCell ref="N51:P51"/>
    <mergeCell ref="K27:M27"/>
    <mergeCell ref="N27:P27"/>
    <mergeCell ref="A28:C28"/>
    <mergeCell ref="E28:G28"/>
    <mergeCell ref="K28:M28"/>
    <mergeCell ref="N28:P28"/>
    <mergeCell ref="A52:C52"/>
    <mergeCell ref="E52:G52"/>
    <mergeCell ref="K52:M52"/>
    <mergeCell ref="N52:P52"/>
    <mergeCell ref="A51:C51"/>
    <mergeCell ref="E51:G51"/>
    <mergeCell ref="A55:C55"/>
    <mergeCell ref="E55:G55"/>
    <mergeCell ref="K55:M55"/>
    <mergeCell ref="N55:P55"/>
    <mergeCell ref="A53:C53"/>
    <mergeCell ref="E53:G53"/>
    <mergeCell ref="K53:M53"/>
    <mergeCell ref="N53:P53"/>
    <mergeCell ref="A54:C54"/>
    <mergeCell ref="E54:G54"/>
    <mergeCell ref="A45:C45"/>
    <mergeCell ref="E45:G45"/>
    <mergeCell ref="A29:C29"/>
    <mergeCell ref="E29:G29"/>
    <mergeCell ref="K29:M29"/>
    <mergeCell ref="N29:P29"/>
    <mergeCell ref="A30:C30"/>
    <mergeCell ref="E30:G30"/>
    <mergeCell ref="K30:M30"/>
    <mergeCell ref="N30:P30"/>
    <mergeCell ref="A50:C50"/>
    <mergeCell ref="E50:G50"/>
    <mergeCell ref="K50:M50"/>
    <mergeCell ref="N50:P50"/>
    <mergeCell ref="A31:C31"/>
    <mergeCell ref="E31:G31"/>
    <mergeCell ref="K31:M31"/>
    <mergeCell ref="N31:P31"/>
    <mergeCell ref="A48:C48"/>
    <mergeCell ref="E48:G48"/>
    <mergeCell ref="A42:C42"/>
    <mergeCell ref="E42:G42"/>
    <mergeCell ref="K42:M42"/>
    <mergeCell ref="N42:P42"/>
    <mergeCell ref="A43:C43"/>
    <mergeCell ref="E43:G43"/>
    <mergeCell ref="K43:M43"/>
    <mergeCell ref="N43:P43"/>
    <mergeCell ref="A44:C44"/>
    <mergeCell ref="E44:G44"/>
    <mergeCell ref="K44:M44"/>
    <mergeCell ref="N44:P44"/>
    <mergeCell ref="A49:C49"/>
    <mergeCell ref="E49:G49"/>
    <mergeCell ref="K49:M49"/>
    <mergeCell ref="N49:P49"/>
    <mergeCell ref="K48:M48"/>
    <mergeCell ref="N48:P48"/>
    <mergeCell ref="A40:C40"/>
    <mergeCell ref="E40:G40"/>
    <mergeCell ref="K40:M40"/>
    <mergeCell ref="N40:P40"/>
    <mergeCell ref="A41:C41"/>
    <mergeCell ref="E41:G41"/>
    <mergeCell ref="K41:M41"/>
    <mergeCell ref="N41:P4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workbookViewId="0" topLeftCell="A1">
      <selection activeCell="I53" sqref="I53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01" t="s">
        <v>49</v>
      </c>
      <c r="B1" s="301"/>
      <c r="C1" s="301"/>
      <c r="D1" s="301"/>
      <c r="E1" s="301"/>
      <c r="F1" s="301"/>
    </row>
    <row r="2" spans="1:6" ht="18.75">
      <c r="A2" s="301" t="s">
        <v>236</v>
      </c>
      <c r="B2" s="301"/>
      <c r="C2" s="301"/>
      <c r="D2" s="301"/>
      <c r="E2" s="301"/>
      <c r="F2" s="301"/>
    </row>
    <row r="3" spans="1:6" ht="18.75">
      <c r="A3" s="301" t="s">
        <v>719</v>
      </c>
      <c r="B3" s="301"/>
      <c r="C3" s="301"/>
      <c r="D3" s="301"/>
      <c r="E3" s="301"/>
      <c r="F3" s="301"/>
    </row>
    <row r="4" spans="1:6" ht="18.75">
      <c r="A4" s="309"/>
      <c r="B4" s="309"/>
      <c r="C4" s="309"/>
      <c r="D4" s="309"/>
      <c r="E4" s="309"/>
      <c r="F4" s="309"/>
    </row>
    <row r="5" spans="1:6" ht="18.75">
      <c r="A5" s="304" t="s">
        <v>8</v>
      </c>
      <c r="B5" s="305"/>
      <c r="C5" s="306"/>
      <c r="D5" s="306"/>
      <c r="E5" s="306"/>
      <c r="F5" s="307"/>
    </row>
    <row r="6" spans="1:6" ht="18.75">
      <c r="A6" s="303" t="s">
        <v>16</v>
      </c>
      <c r="B6" s="302" t="s">
        <v>0</v>
      </c>
      <c r="C6" s="302" t="s">
        <v>15</v>
      </c>
      <c r="D6" s="302" t="s">
        <v>237</v>
      </c>
      <c r="E6" s="302" t="s">
        <v>23</v>
      </c>
      <c r="F6" s="58" t="s">
        <v>81</v>
      </c>
    </row>
    <row r="7" spans="1:6" ht="18.75">
      <c r="A7" s="303"/>
      <c r="B7" s="302"/>
      <c r="C7" s="302"/>
      <c r="D7" s="302"/>
      <c r="E7" s="302"/>
      <c r="F7" s="58" t="s">
        <v>15</v>
      </c>
    </row>
    <row r="8" spans="1:6" ht="18.75">
      <c r="A8" s="72" t="s">
        <v>24</v>
      </c>
      <c r="B8" s="63"/>
      <c r="C8" s="59"/>
      <c r="D8" s="59"/>
      <c r="E8" s="59"/>
      <c r="F8" s="59"/>
    </row>
    <row r="9" spans="1:6" ht="18.75">
      <c r="A9" s="73" t="s">
        <v>25</v>
      </c>
      <c r="B9" s="42" t="s">
        <v>192</v>
      </c>
      <c r="C9" s="44"/>
      <c r="D9" s="44"/>
      <c r="E9" s="44"/>
      <c r="F9" s="44"/>
    </row>
    <row r="10" spans="1:6" ht="18.75">
      <c r="A10" s="74" t="s">
        <v>26</v>
      </c>
      <c r="B10" s="60">
        <v>411001</v>
      </c>
      <c r="C10" s="44">
        <v>313470</v>
      </c>
      <c r="D10" s="130">
        <v>0</v>
      </c>
      <c r="E10" s="44">
        <f>4654+14606+393302+4856</f>
        <v>417418</v>
      </c>
      <c r="F10" s="44">
        <f>E10-C10</f>
        <v>103948</v>
      </c>
    </row>
    <row r="11" spans="1:6" ht="18.75">
      <c r="A11" s="74" t="s">
        <v>27</v>
      </c>
      <c r="B11" s="60">
        <v>411002</v>
      </c>
      <c r="C11" s="44">
        <v>130200</v>
      </c>
      <c r="D11" s="44">
        <v>17821</v>
      </c>
      <c r="E11" s="44">
        <f>144+18088+28427+32515+15515+17821</f>
        <v>112510</v>
      </c>
      <c r="F11" s="44">
        <f>E11-C11</f>
        <v>-17690</v>
      </c>
    </row>
    <row r="12" spans="1:6" ht="18.75">
      <c r="A12" s="74" t="s">
        <v>41</v>
      </c>
      <c r="B12" s="60">
        <v>411003</v>
      </c>
      <c r="C12" s="44">
        <v>10900</v>
      </c>
      <c r="D12" s="129">
        <v>0</v>
      </c>
      <c r="E12" s="44">
        <f>10476</f>
        <v>10476</v>
      </c>
      <c r="F12" s="44">
        <f>E12-C12</f>
        <v>-424</v>
      </c>
    </row>
    <row r="13" spans="1:6" ht="19.5" thickBot="1">
      <c r="A13" s="75" t="s">
        <v>13</v>
      </c>
      <c r="B13" s="2"/>
      <c r="C13" s="62">
        <f>SUM(C10:C12)</f>
        <v>454570</v>
      </c>
      <c r="D13" s="62">
        <f>SUM(D10:D12)</f>
        <v>17821</v>
      </c>
      <c r="E13" s="62">
        <f>SUM(E10:E12)</f>
        <v>540404</v>
      </c>
      <c r="F13" s="62">
        <f>SUM(F10:F12)</f>
        <v>85834</v>
      </c>
    </row>
    <row r="14" spans="1:6" ht="19.5" thickTop="1">
      <c r="A14" s="76" t="s">
        <v>28</v>
      </c>
      <c r="B14" s="57" t="s">
        <v>193</v>
      </c>
      <c r="C14" s="44"/>
      <c r="D14" s="44"/>
      <c r="E14" s="44"/>
      <c r="F14" s="44"/>
    </row>
    <row r="15" spans="1:6" ht="18.75">
      <c r="A15" s="134" t="s">
        <v>222</v>
      </c>
      <c r="B15" s="6" t="s">
        <v>223</v>
      </c>
      <c r="C15" s="44">
        <v>1160</v>
      </c>
      <c r="D15" s="44">
        <v>0</v>
      </c>
      <c r="E15" s="44">
        <f>58.2+145.5+1367.7+29.1</f>
        <v>1600.5</v>
      </c>
      <c r="F15" s="44">
        <f>E15-C15</f>
        <v>440.5</v>
      </c>
    </row>
    <row r="16" spans="1:6" ht="18.75">
      <c r="A16" s="74" t="s">
        <v>29</v>
      </c>
      <c r="B16" s="60">
        <v>412106</v>
      </c>
      <c r="C16" s="44">
        <v>25700</v>
      </c>
      <c r="D16" s="44">
        <v>93</v>
      </c>
      <c r="E16" s="44">
        <f>78+27574+168+27+141+178.6+68+93</f>
        <v>28327.6</v>
      </c>
      <c r="F16" s="44">
        <f aca="true" t="shared" si="0" ref="F16:F25">E16-C16</f>
        <v>2627.5999999999985</v>
      </c>
    </row>
    <row r="17" spans="1:6" ht="18.75">
      <c r="A17" s="74" t="s">
        <v>197</v>
      </c>
      <c r="B17" s="60">
        <v>412111</v>
      </c>
      <c r="C17" s="44">
        <v>100</v>
      </c>
      <c r="D17" s="130">
        <v>20</v>
      </c>
      <c r="E17" s="44">
        <f>10+10+20</f>
        <v>40</v>
      </c>
      <c r="F17" s="44">
        <f t="shared" si="0"/>
        <v>-60</v>
      </c>
    </row>
    <row r="18" spans="1:6" ht="18.75">
      <c r="A18" s="74" t="s">
        <v>59</v>
      </c>
      <c r="B18" s="60">
        <v>412128</v>
      </c>
      <c r="C18" s="44">
        <v>340</v>
      </c>
      <c r="D18" s="44">
        <v>100</v>
      </c>
      <c r="E18" s="44">
        <f>20+120+70+40+100</f>
        <v>350</v>
      </c>
      <c r="F18" s="44">
        <f t="shared" si="0"/>
        <v>10</v>
      </c>
    </row>
    <row r="19" spans="1:6" ht="18.75">
      <c r="A19" s="74" t="s">
        <v>76</v>
      </c>
      <c r="B19" s="4" t="s">
        <v>198</v>
      </c>
      <c r="C19" s="44">
        <v>25400</v>
      </c>
      <c r="D19" s="44"/>
      <c r="E19" s="44">
        <f>4329</f>
        <v>4329</v>
      </c>
      <c r="F19" s="44">
        <f t="shared" si="0"/>
        <v>-21071</v>
      </c>
    </row>
    <row r="20" spans="1:6" ht="18.75">
      <c r="A20" s="74" t="s">
        <v>77</v>
      </c>
      <c r="B20" s="4" t="s">
        <v>199</v>
      </c>
      <c r="C20" s="44">
        <v>4000</v>
      </c>
      <c r="D20" s="130">
        <v>2000</v>
      </c>
      <c r="E20" s="44">
        <f>1000+2000+2000</f>
        <v>5000</v>
      </c>
      <c r="F20" s="44">
        <f t="shared" si="0"/>
        <v>1000</v>
      </c>
    </row>
    <row r="21" spans="1:6" ht="18.75">
      <c r="A21" s="74" t="s">
        <v>200</v>
      </c>
      <c r="B21" s="4" t="s">
        <v>201</v>
      </c>
      <c r="C21" s="44">
        <v>63400</v>
      </c>
      <c r="D21" s="44">
        <v>0</v>
      </c>
      <c r="E21" s="44">
        <f>2500+7600+42600+300</f>
        <v>53000</v>
      </c>
      <c r="F21" s="44">
        <f t="shared" si="0"/>
        <v>-10400</v>
      </c>
    </row>
    <row r="22" spans="1:6" ht="18.75">
      <c r="A22" s="74" t="s">
        <v>78</v>
      </c>
      <c r="B22" s="4" t="s">
        <v>202</v>
      </c>
      <c r="C22" s="44">
        <v>26100</v>
      </c>
      <c r="D22" s="44">
        <v>2420</v>
      </c>
      <c r="E22" s="44">
        <f>100+2020+2720+3940+2120+2120+100+2420</f>
        <v>15540</v>
      </c>
      <c r="F22" s="44">
        <f t="shared" si="0"/>
        <v>-10560</v>
      </c>
    </row>
    <row r="23" spans="1:6" ht="18.75">
      <c r="A23" s="74" t="s">
        <v>79</v>
      </c>
      <c r="B23" s="4" t="s">
        <v>203</v>
      </c>
      <c r="C23" s="44">
        <v>620</v>
      </c>
      <c r="D23" s="44">
        <v>40</v>
      </c>
      <c r="E23" s="44">
        <f>20+60+60+20+20+40+20+40</f>
        <v>280</v>
      </c>
      <c r="F23" s="44">
        <f>E23-C23</f>
        <v>-340</v>
      </c>
    </row>
    <row r="24" spans="1:6" ht="18.75">
      <c r="A24" s="74" t="s">
        <v>606</v>
      </c>
      <c r="B24" s="4" t="s">
        <v>607</v>
      </c>
      <c r="C24" s="44">
        <v>0</v>
      </c>
      <c r="D24" s="44"/>
      <c r="E24" s="44">
        <f>1000</f>
        <v>1000</v>
      </c>
      <c r="F24" s="44">
        <f t="shared" si="0"/>
        <v>1000</v>
      </c>
    </row>
    <row r="25" spans="1:6" ht="19.5" thickBot="1">
      <c r="A25" s="75" t="s">
        <v>13</v>
      </c>
      <c r="B25" s="63"/>
      <c r="C25" s="62">
        <f>SUM(C15:C24)</f>
        <v>146820</v>
      </c>
      <c r="D25" s="62">
        <f>SUM(D15:D24)</f>
        <v>4673</v>
      </c>
      <c r="E25" s="62">
        <f>SUM(E15:E24)</f>
        <v>109467.1</v>
      </c>
      <c r="F25" s="62">
        <f t="shared" si="0"/>
        <v>-37352.899999999994</v>
      </c>
    </row>
    <row r="26" spans="1:6" ht="19.5" thickTop="1">
      <c r="A26" s="77" t="s">
        <v>30</v>
      </c>
      <c r="B26" s="42" t="s">
        <v>194</v>
      </c>
      <c r="C26" s="44"/>
      <c r="D26" s="44"/>
      <c r="E26" s="44"/>
      <c r="F26" s="44"/>
    </row>
    <row r="27" spans="1:6" ht="18.75">
      <c r="A27" s="74" t="s">
        <v>31</v>
      </c>
      <c r="B27" s="4" t="s">
        <v>204</v>
      </c>
      <c r="C27" s="44">
        <v>240300</v>
      </c>
      <c r="D27" s="44">
        <v>3668.55</v>
      </c>
      <c r="E27" s="44">
        <f>5251.28+8775.22+19796.73+44956.43+3792.21+28218.49+10011.8+3668.55</f>
        <v>124470.71000000002</v>
      </c>
      <c r="F27" s="44">
        <f>E27-C27</f>
        <v>-115829.28999999998</v>
      </c>
    </row>
    <row r="28" spans="1:6" ht="18.75">
      <c r="A28" s="74" t="s">
        <v>585</v>
      </c>
      <c r="B28" s="4"/>
      <c r="C28" s="44"/>
      <c r="D28" s="44"/>
      <c r="E28" s="44">
        <f>500</f>
        <v>500</v>
      </c>
      <c r="F28" s="44">
        <f>E28-C28</f>
        <v>500</v>
      </c>
    </row>
    <row r="29" spans="1:6" ht="19.5" thickBot="1">
      <c r="A29" s="75" t="s">
        <v>13</v>
      </c>
      <c r="B29" s="63"/>
      <c r="C29" s="62">
        <f>SUM(C27)</f>
        <v>240300</v>
      </c>
      <c r="D29" s="62">
        <f>SUM(D27:D28)</f>
        <v>3668.55</v>
      </c>
      <c r="E29" s="62">
        <f>SUM(E27:E28)</f>
        <v>124970.71000000002</v>
      </c>
      <c r="F29" s="62">
        <f>SUM(F27)</f>
        <v>-115829.28999999998</v>
      </c>
    </row>
    <row r="30" spans="1:6" ht="19.5" thickTop="1">
      <c r="A30" s="77" t="s">
        <v>32</v>
      </c>
      <c r="B30" s="42" t="s">
        <v>195</v>
      </c>
      <c r="C30" s="44"/>
      <c r="D30" s="44"/>
      <c r="E30" s="44"/>
      <c r="F30" s="44"/>
    </row>
    <row r="31" spans="1:6" ht="18.75">
      <c r="A31" s="74" t="s">
        <v>33</v>
      </c>
      <c r="B31" s="4" t="s">
        <v>205</v>
      </c>
      <c r="C31" s="44">
        <v>9000</v>
      </c>
      <c r="D31" s="64"/>
      <c r="E31" s="44">
        <f>D31</f>
        <v>0</v>
      </c>
      <c r="F31" s="44">
        <f>E31-C31</f>
        <v>-9000</v>
      </c>
    </row>
    <row r="32" spans="1:6" ht="18.75">
      <c r="A32" s="74" t="s">
        <v>60</v>
      </c>
      <c r="B32" s="4" t="s">
        <v>206</v>
      </c>
      <c r="C32" s="44">
        <v>100</v>
      </c>
      <c r="D32" s="130"/>
      <c r="E32" s="44"/>
      <c r="F32" s="44">
        <f>E32-C32</f>
        <v>-100</v>
      </c>
    </row>
    <row r="33" spans="1:6" ht="18.75">
      <c r="A33" s="74" t="s">
        <v>61</v>
      </c>
      <c r="B33" s="4" t="s">
        <v>207</v>
      </c>
      <c r="C33" s="44">
        <v>900</v>
      </c>
      <c r="D33" s="64"/>
      <c r="E33" s="44">
        <f>1500</f>
        <v>1500</v>
      </c>
      <c r="F33" s="44">
        <f>E33-C33</f>
        <v>600</v>
      </c>
    </row>
    <row r="34" spans="1:6" ht="19.5" thickBot="1">
      <c r="A34" s="75" t="s">
        <v>13</v>
      </c>
      <c r="B34" s="4"/>
      <c r="C34" s="62">
        <f>SUM(C31:C33)</f>
        <v>10000</v>
      </c>
      <c r="D34" s="62"/>
      <c r="E34" s="62">
        <f>SUM(E33)</f>
        <v>1500</v>
      </c>
      <c r="F34" s="62">
        <f>SUM(F31:F33)</f>
        <v>-8500</v>
      </c>
    </row>
    <row r="35" spans="1:6" ht="19.5" thickTop="1">
      <c r="A35" s="73" t="s">
        <v>58</v>
      </c>
      <c r="B35" s="42" t="s">
        <v>196</v>
      </c>
      <c r="C35" s="44"/>
      <c r="D35" s="44"/>
      <c r="E35" s="44"/>
      <c r="F35" s="44"/>
    </row>
    <row r="36" spans="1:6" ht="18.75">
      <c r="A36" s="74" t="s">
        <v>62</v>
      </c>
      <c r="B36" s="4" t="s">
        <v>208</v>
      </c>
      <c r="C36" s="44">
        <v>300</v>
      </c>
      <c r="D36" s="130"/>
      <c r="E36" s="130">
        <f>585</f>
        <v>585</v>
      </c>
      <c r="F36" s="44">
        <f>E36-C36</f>
        <v>285</v>
      </c>
    </row>
    <row r="37" spans="1:6" ht="19.5" thickBot="1">
      <c r="A37" s="78" t="s">
        <v>13</v>
      </c>
      <c r="B37" s="65"/>
      <c r="C37" s="62">
        <f>SUM(C36)</f>
        <v>300</v>
      </c>
      <c r="D37" s="62"/>
      <c r="E37" s="62">
        <f>SUM(E35:E36)</f>
        <v>585</v>
      </c>
      <c r="F37" s="62">
        <f>E37-C37</f>
        <v>285</v>
      </c>
    </row>
    <row r="38" spans="1:6" ht="18.75" customHeight="1" thickTop="1">
      <c r="A38" s="308"/>
      <c r="B38" s="308"/>
      <c r="C38" s="308"/>
      <c r="D38" s="308"/>
      <c r="E38" s="308"/>
      <c r="F38" s="308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310" t="s">
        <v>38</v>
      </c>
      <c r="B43" s="310"/>
      <c r="C43" s="310"/>
      <c r="D43" s="310"/>
      <c r="E43" s="310"/>
      <c r="F43" s="310"/>
    </row>
    <row r="44" spans="1:6" ht="18.75">
      <c r="A44" s="304" t="s">
        <v>8</v>
      </c>
      <c r="B44" s="305"/>
      <c r="C44" s="306"/>
      <c r="D44" s="306"/>
      <c r="E44" s="306"/>
      <c r="F44" s="307"/>
    </row>
    <row r="45" spans="1:6" ht="18.75">
      <c r="A45" s="303" t="s">
        <v>16</v>
      </c>
      <c r="B45" s="302" t="s">
        <v>0</v>
      </c>
      <c r="C45" s="302" t="s">
        <v>15</v>
      </c>
      <c r="D45" s="302" t="s">
        <v>237</v>
      </c>
      <c r="E45" s="302" t="s">
        <v>23</v>
      </c>
      <c r="F45" s="58" t="s">
        <v>81</v>
      </c>
    </row>
    <row r="46" spans="1:6" ht="18.75">
      <c r="A46" s="303"/>
      <c r="B46" s="302"/>
      <c r="C46" s="302"/>
      <c r="D46" s="302"/>
      <c r="E46" s="302"/>
      <c r="F46" s="58" t="s">
        <v>15</v>
      </c>
    </row>
    <row r="47" spans="1:6" ht="18.75">
      <c r="A47" s="79" t="s">
        <v>63</v>
      </c>
      <c r="B47" s="61">
        <v>420000</v>
      </c>
      <c r="C47" s="67"/>
      <c r="D47" s="67"/>
      <c r="E47" s="67"/>
      <c r="F47" s="67"/>
    </row>
    <row r="48" spans="1:6" ht="18.75">
      <c r="A48" s="73" t="s">
        <v>34</v>
      </c>
      <c r="B48" s="61">
        <v>421000</v>
      </c>
      <c r="C48" s="44"/>
      <c r="D48" s="44"/>
      <c r="E48" s="44"/>
      <c r="F48" s="44"/>
    </row>
    <row r="49" spans="1:6" ht="18.75">
      <c r="A49" s="74" t="s">
        <v>225</v>
      </c>
      <c r="B49" s="63">
        <v>421001</v>
      </c>
      <c r="C49" s="44">
        <v>523000</v>
      </c>
      <c r="D49" s="44">
        <v>51475.36</v>
      </c>
      <c r="E49" s="44">
        <f>100627.08+38888.55+42007.28+56910.69+43032.17+51475.36</f>
        <v>332941.13</v>
      </c>
      <c r="F49" s="44">
        <f>E49-C49</f>
        <v>-190058.87</v>
      </c>
    </row>
    <row r="50" spans="1:6" ht="18.75">
      <c r="A50" s="74" t="s">
        <v>224</v>
      </c>
      <c r="B50" s="60">
        <v>421002</v>
      </c>
      <c r="C50" s="44">
        <v>7769500</v>
      </c>
      <c r="D50" s="44">
        <v>1563996.7</v>
      </c>
      <c r="E50" s="44">
        <f>1339444.65+759707.97+775765.7+695696.79+665442.22+1563996.7</f>
        <v>5800054.03</v>
      </c>
      <c r="F50" s="44">
        <f>E50-C50</f>
        <v>-1969445.9699999997</v>
      </c>
    </row>
    <row r="51" spans="1:6" ht="18.75">
      <c r="A51" s="74" t="s">
        <v>64</v>
      </c>
      <c r="B51" s="60">
        <v>421004</v>
      </c>
      <c r="C51" s="44">
        <v>2938300</v>
      </c>
      <c r="D51" s="44">
        <v>333426.34</v>
      </c>
      <c r="E51" s="44">
        <f>404334.42+294651.96+206165.27+296913.92+200616.74+292973.49+333426.34</f>
        <v>2029082.1400000001</v>
      </c>
      <c r="F51" s="44">
        <f aca="true" t="shared" si="1" ref="F51:F57">E51-C51</f>
        <v>-909217.8599999999</v>
      </c>
    </row>
    <row r="52" spans="1:6" ht="18.75">
      <c r="A52" s="74" t="s">
        <v>35</v>
      </c>
      <c r="B52" s="60">
        <v>421005</v>
      </c>
      <c r="C52" s="44">
        <v>174600</v>
      </c>
      <c r="D52" s="130">
        <v>0</v>
      </c>
      <c r="E52" s="44">
        <f>13224.79+23433.89+31603.92+12156.48</f>
        <v>80419.08</v>
      </c>
      <c r="F52" s="44">
        <f t="shared" si="1"/>
        <v>-94180.92</v>
      </c>
    </row>
    <row r="53" spans="1:6" ht="18.75">
      <c r="A53" s="74" t="s">
        <v>36</v>
      </c>
      <c r="B53" s="60">
        <v>421006</v>
      </c>
      <c r="C53" s="44">
        <v>1399500</v>
      </c>
      <c r="D53" s="44"/>
      <c r="E53" s="44">
        <f>D53</f>
        <v>0</v>
      </c>
      <c r="F53" s="44">
        <f t="shared" si="1"/>
        <v>-1399500</v>
      </c>
    </row>
    <row r="54" spans="1:6" ht="18.75">
      <c r="A54" s="74" t="s">
        <v>37</v>
      </c>
      <c r="B54" s="60">
        <v>421007</v>
      </c>
      <c r="C54" s="44">
        <v>2894200</v>
      </c>
      <c r="D54" s="44">
        <v>487631.03</v>
      </c>
      <c r="E54" s="44">
        <f>756812.21+328924.33+455499.69+467790.65+472287.91+465199.61+487631.03</f>
        <v>3434145.4299999997</v>
      </c>
      <c r="F54" s="44">
        <f t="shared" si="1"/>
        <v>539945.4299999997</v>
      </c>
    </row>
    <row r="55" spans="1:6" ht="18.75">
      <c r="A55" s="74" t="s">
        <v>65</v>
      </c>
      <c r="B55" s="60">
        <v>421012</v>
      </c>
      <c r="C55" s="44">
        <v>73900</v>
      </c>
      <c r="D55" s="130">
        <v>18732.87</v>
      </c>
      <c r="E55" s="44">
        <f>19853.31+18732.87</f>
        <v>38586.18</v>
      </c>
      <c r="F55" s="44">
        <f t="shared" si="1"/>
        <v>-35313.82</v>
      </c>
    </row>
    <row r="56" spans="1:6" ht="18.75">
      <c r="A56" s="74" t="s">
        <v>66</v>
      </c>
      <c r="B56" s="60">
        <v>421013</v>
      </c>
      <c r="C56" s="44">
        <v>71800</v>
      </c>
      <c r="D56" s="130">
        <v>13296.94</v>
      </c>
      <c r="E56" s="44">
        <f>8844.69+8881.13+13296.94</f>
        <v>31022.760000000002</v>
      </c>
      <c r="F56" s="44">
        <f t="shared" si="1"/>
        <v>-40777.24</v>
      </c>
    </row>
    <row r="57" spans="1:6" ht="18.75">
      <c r="A57" s="74" t="s">
        <v>80</v>
      </c>
      <c r="B57" s="60">
        <v>421015</v>
      </c>
      <c r="C57" s="44">
        <v>788000</v>
      </c>
      <c r="D57" s="44">
        <v>286583</v>
      </c>
      <c r="E57" s="44">
        <f>18103+30774+55070+50199+121250+286583</f>
        <v>561979</v>
      </c>
      <c r="F57" s="44">
        <f t="shared" si="1"/>
        <v>-226021</v>
      </c>
    </row>
    <row r="58" spans="1:6" ht="19.5" thickBot="1">
      <c r="A58" s="75" t="s">
        <v>13</v>
      </c>
      <c r="B58" s="60"/>
      <c r="C58" s="62">
        <f>SUM(C49:C57)</f>
        <v>16632800</v>
      </c>
      <c r="D58" s="62">
        <f>SUM(D49:D57)</f>
        <v>2755142.24</v>
      </c>
      <c r="E58" s="62">
        <f>SUM(E49:E57)</f>
        <v>12308229.75</v>
      </c>
      <c r="F58" s="62">
        <f>SUM(F49:F57)</f>
        <v>-4324570.25</v>
      </c>
    </row>
    <row r="59" spans="1:6" ht="19.5" thickTop="1">
      <c r="A59" s="80" t="s">
        <v>67</v>
      </c>
      <c r="B59" s="68">
        <v>430000</v>
      </c>
      <c r="C59" s="64"/>
      <c r="D59" s="64"/>
      <c r="E59" s="64"/>
      <c r="F59" s="64"/>
    </row>
    <row r="60" spans="1:6" ht="18.75">
      <c r="A60" s="73" t="s">
        <v>191</v>
      </c>
      <c r="B60" s="68">
        <v>431000</v>
      </c>
      <c r="C60" s="44"/>
      <c r="D60" s="44"/>
      <c r="E60" s="44"/>
      <c r="F60" s="44"/>
    </row>
    <row r="61" spans="1:6" ht="18.75">
      <c r="A61" s="74" t="s">
        <v>68</v>
      </c>
      <c r="B61" s="60">
        <v>431002</v>
      </c>
      <c r="C61" s="44">
        <v>16672010</v>
      </c>
      <c r="D61" s="44">
        <v>0</v>
      </c>
      <c r="E61" s="44">
        <f>5486343.5+4330125.5+825483+2475+3315979</f>
        <v>13960406</v>
      </c>
      <c r="F61" s="44">
        <f>E61-C61</f>
        <v>-2711604</v>
      </c>
    </row>
    <row r="62" spans="1:6" ht="18.75">
      <c r="A62" s="74" t="s">
        <v>69</v>
      </c>
      <c r="B62" s="60"/>
      <c r="C62" s="44"/>
      <c r="D62" s="44"/>
      <c r="E62" s="44"/>
      <c r="F62" s="44"/>
    </row>
    <row r="63" spans="1:6" ht="19.5" thickBot="1">
      <c r="A63" s="75" t="s">
        <v>13</v>
      </c>
      <c r="B63" s="60"/>
      <c r="C63" s="62">
        <f>SUM(C61)</f>
        <v>16672010</v>
      </c>
      <c r="D63" s="62">
        <f>SUM(D61:D62)</f>
        <v>0</v>
      </c>
      <c r="E63" s="62">
        <f>SUM(E61:E62)</f>
        <v>13960406</v>
      </c>
      <c r="F63" s="62">
        <f>SUM(F61:F62)</f>
        <v>-2711604</v>
      </c>
    </row>
    <row r="64" spans="1:6" ht="19.5" thickTop="1">
      <c r="A64" s="75" t="s">
        <v>19</v>
      </c>
      <c r="B64" s="60"/>
      <c r="C64" s="69">
        <f>C13+C25+C29+C34+C37+C58+C63</f>
        <v>34156800</v>
      </c>
      <c r="D64" s="69">
        <f>SUM(D13+D25+D29+D34+D37+D58+D63)</f>
        <v>2781304.79</v>
      </c>
      <c r="E64" s="69">
        <f>SUM(E13+E25+E29+E34+E37+E58+E63)</f>
        <v>27045562.560000002</v>
      </c>
      <c r="F64" s="69">
        <f>E64-C64</f>
        <v>-7111237.439999998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8:F38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0">
      <selection activeCell="A7" sqref="A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8" t="s">
        <v>42</v>
      </c>
      <c r="B1" s="268"/>
      <c r="C1" s="268"/>
    </row>
    <row r="2" spans="1:3" ht="18" customHeight="1">
      <c r="A2" s="268" t="s">
        <v>43</v>
      </c>
      <c r="B2" s="268"/>
      <c r="C2" s="268"/>
    </row>
    <row r="3" spans="1:3" ht="18" customHeight="1">
      <c r="A3" s="313" t="s">
        <v>720</v>
      </c>
      <c r="B3" s="313"/>
      <c r="C3" s="313"/>
    </row>
    <row r="4" spans="1:3" ht="18" customHeight="1">
      <c r="A4" s="15" t="s">
        <v>16</v>
      </c>
      <c r="B4" s="15" t="s">
        <v>17</v>
      </c>
      <c r="C4" s="15" t="s">
        <v>44</v>
      </c>
    </row>
    <row r="5" spans="1:3" ht="18" customHeight="1">
      <c r="A5" s="22" t="s">
        <v>8</v>
      </c>
      <c r="B5" s="16"/>
      <c r="C5" s="16"/>
    </row>
    <row r="6" spans="1:3" ht="18" customHeight="1">
      <c r="A6" s="18" t="s">
        <v>72</v>
      </c>
      <c r="B6" s="17">
        <v>2781304.79</v>
      </c>
      <c r="C6" s="17">
        <f>5593.28+8153026.97+5782418.78+1701244.14+1703960.59+2090291.14+4827722.87+2781304.79</f>
        <v>27045562.560000002</v>
      </c>
    </row>
    <row r="7" spans="1:3" ht="18" customHeight="1">
      <c r="A7" s="18" t="s">
        <v>45</v>
      </c>
      <c r="B7" s="17">
        <f>13358.38+77200+6843+264929.75+2313+880</f>
        <v>365524.13</v>
      </c>
      <c r="C7" s="17">
        <f>264571.9+271006.77+318429.92+277058.25+304101.34+388083.81+296853.04+365524.13</f>
        <v>2485629.16</v>
      </c>
    </row>
    <row r="8" spans="1:3" ht="18" customHeight="1">
      <c r="A8" s="18" t="s">
        <v>226</v>
      </c>
      <c r="B8" s="17">
        <f>896400+448+71500</f>
        <v>968348</v>
      </c>
      <c r="C8" s="17">
        <f>843998+872300+939100+881735+1124220+934189+799700+968348</f>
        <v>7363590</v>
      </c>
    </row>
    <row r="9" spans="1:3" ht="18" customHeight="1">
      <c r="A9" s="18" t="s">
        <v>247</v>
      </c>
      <c r="B9" s="17">
        <v>0</v>
      </c>
      <c r="C9" s="17">
        <f>298.32+1508.11+2052+3685</f>
        <v>7543.43</v>
      </c>
    </row>
    <row r="10" spans="1:3" ht="18" customHeight="1">
      <c r="A10" s="18" t="s">
        <v>248</v>
      </c>
      <c r="B10" s="17">
        <v>0</v>
      </c>
      <c r="C10" s="17">
        <f>99.44+309+204</f>
        <v>612.44</v>
      </c>
    </row>
    <row r="11" spans="1:3" ht="18" customHeight="1" thickBot="1">
      <c r="A11" s="19" t="s">
        <v>13</v>
      </c>
      <c r="B11" s="21">
        <f>SUM(B6:B10)</f>
        <v>4115176.92</v>
      </c>
      <c r="C11" s="21">
        <f>SUM(C6:C10)</f>
        <v>36902937.589999996</v>
      </c>
    </row>
    <row r="12" spans="1:3" ht="18" customHeight="1" thickTop="1">
      <c r="A12" s="23" t="s">
        <v>22</v>
      </c>
      <c r="B12" s="45"/>
      <c r="C12" s="17"/>
    </row>
    <row r="13" spans="1:3" ht="18" customHeight="1">
      <c r="A13" s="18" t="s">
        <v>227</v>
      </c>
      <c r="B13" s="13">
        <v>2427937.37</v>
      </c>
      <c r="C13" s="17">
        <f>1833552+2736617.55+2467583.67+1943462.31+2524521.55+2235979.4+2234135.53+2427937.37</f>
        <v>18403789.38</v>
      </c>
    </row>
    <row r="14" spans="1:3" ht="18" customHeight="1">
      <c r="A14" s="18" t="s">
        <v>228</v>
      </c>
      <c r="B14" s="13">
        <f>807400</f>
        <v>807400</v>
      </c>
      <c r="C14" s="17">
        <f>843797.76+940200+799200+801600+1323400+801700+1028700+807400</f>
        <v>7345997.76</v>
      </c>
    </row>
    <row r="15" spans="1:3" ht="18" customHeight="1">
      <c r="A15" s="18" t="s">
        <v>46</v>
      </c>
      <c r="B15" s="17">
        <f>13358.38+31410+6843+264929.75+20880</f>
        <v>337421.13</v>
      </c>
      <c r="C15" s="17">
        <f>264936.9+271006.77+345606.92+284878.85+323536.34+329265.23+397283.04+337421.13</f>
        <v>2553935.1799999997</v>
      </c>
    </row>
    <row r="16" spans="1:3" ht="18" customHeight="1">
      <c r="A16" s="18" t="s">
        <v>73</v>
      </c>
      <c r="B16" s="17"/>
      <c r="C16" s="17">
        <f>191838.24+802813</f>
        <v>994651.24</v>
      </c>
    </row>
    <row r="17" spans="1:3" ht="18" customHeight="1">
      <c r="A17" s="18" t="s">
        <v>586</v>
      </c>
      <c r="B17" s="17">
        <v>1095700</v>
      </c>
      <c r="C17" s="17">
        <f>409+615000+484204+914800+1095700</f>
        <v>3110113</v>
      </c>
    </row>
    <row r="18" spans="1:3" ht="18" customHeight="1" thickBot="1">
      <c r="A18" s="19" t="s">
        <v>13</v>
      </c>
      <c r="B18" s="21">
        <f>SUM(B13:B17)</f>
        <v>4668458.5</v>
      </c>
      <c r="C18" s="21">
        <f>SUM(C13:C17)</f>
        <v>32408486.56</v>
      </c>
    </row>
    <row r="19" spans="1:3" ht="18" customHeight="1" thickBot="1" thickTop="1">
      <c r="A19" s="19" t="s">
        <v>47</v>
      </c>
      <c r="B19" s="21">
        <f>B11-B18</f>
        <v>-553281.5800000001</v>
      </c>
      <c r="C19" s="21">
        <f>C11-C18</f>
        <v>4494451.0299999975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9</v>
      </c>
      <c r="B24" s="6"/>
      <c r="C24" s="12"/>
      <c r="D24" s="12"/>
      <c r="E24" s="12"/>
    </row>
    <row r="25" spans="1:5" ht="18" customHeight="1">
      <c r="A25" s="14" t="s">
        <v>10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1" t="s">
        <v>48</v>
      </c>
      <c r="B28" s="311"/>
      <c r="C28" s="311"/>
      <c r="D28" s="7"/>
      <c r="E28" s="7"/>
    </row>
    <row r="29" spans="1:5" ht="18" customHeight="1">
      <c r="A29" s="311" t="s">
        <v>71</v>
      </c>
      <c r="B29" s="311"/>
      <c r="C29" s="311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1" t="s">
        <v>11</v>
      </c>
      <c r="B31" s="311"/>
      <c r="C31" s="311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1" t="s">
        <v>74</v>
      </c>
      <c r="B33" s="311"/>
      <c r="C33" s="311"/>
      <c r="D33" s="7"/>
      <c r="E33" s="7"/>
    </row>
    <row r="34" spans="1:5" s="1" customFormat="1" ht="18" customHeight="1">
      <c r="A34" s="311" t="s">
        <v>12</v>
      </c>
      <c r="B34" s="311"/>
      <c r="C34" s="311"/>
      <c r="D34" s="7"/>
      <c r="E34" s="7"/>
    </row>
    <row r="35" spans="1:5" s="1" customFormat="1" ht="18" customHeight="1">
      <c r="A35" s="312">
        <v>241578</v>
      </c>
      <c r="B35" s="312"/>
      <c r="C35" s="312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2018-06-18T04:00:43Z</cp:lastPrinted>
  <dcterms:created xsi:type="dcterms:W3CDTF">1996-10-14T23:33:28Z</dcterms:created>
  <dcterms:modified xsi:type="dcterms:W3CDTF">2018-06-18T04:57:23Z</dcterms:modified>
  <cp:category/>
  <cp:version/>
  <cp:contentType/>
  <cp:contentStatus/>
</cp:coreProperties>
</file>